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CONTABILIDADE\[Cont. Gerencial] 8. Planilha RI\"/>
    </mc:Choice>
  </mc:AlternateContent>
  <xr:revisionPtr revIDLastSave="0" documentId="13_ncr:1_{89276188-8B06-4F0D-B311-C364CA27277C}" xr6:coauthVersionLast="41" xr6:coauthVersionMax="41" xr10:uidLastSave="{00000000-0000-0000-0000-000000000000}"/>
  <bookViews>
    <workbookView xWindow="0" yWindow="0" windowWidth="20490" windowHeight="10920" xr2:uid="{00000000-000D-0000-FFFF-FFFF00000000}"/>
  </bookViews>
  <sheets>
    <sheet name="Home" sheetId="3" r:id="rId1"/>
    <sheet name="Português" sheetId="4" r:id="rId2"/>
    <sheet name="English" sheetId="5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27" i="5" l="1"/>
  <c r="Q327" i="5"/>
  <c r="P327" i="5"/>
  <c r="O327" i="5"/>
  <c r="N327" i="5"/>
  <c r="M327" i="5"/>
  <c r="L327" i="5"/>
  <c r="K327" i="5"/>
  <c r="J327" i="5"/>
  <c r="I327" i="5"/>
  <c r="H327" i="5"/>
  <c r="R326" i="5"/>
  <c r="Q326" i="5"/>
  <c r="P326" i="5"/>
  <c r="O326" i="5"/>
  <c r="N326" i="5"/>
  <c r="M326" i="5"/>
  <c r="L326" i="5"/>
  <c r="K326" i="5"/>
  <c r="J326" i="5"/>
  <c r="I326" i="5"/>
  <c r="H326" i="5"/>
  <c r="R325" i="5"/>
  <c r="Q325" i="5"/>
  <c r="P325" i="5"/>
  <c r="O325" i="5"/>
  <c r="N325" i="5"/>
  <c r="M325" i="5"/>
  <c r="L325" i="5"/>
  <c r="K325" i="5"/>
  <c r="J325" i="5"/>
  <c r="I325" i="5"/>
  <c r="H325" i="5"/>
  <c r="R324" i="5"/>
  <c r="Q324" i="5"/>
  <c r="P324" i="5"/>
  <c r="O324" i="5"/>
  <c r="N324" i="5"/>
  <c r="M324" i="5"/>
  <c r="L324" i="5"/>
  <c r="K324" i="5"/>
  <c r="J324" i="5"/>
  <c r="I324" i="5"/>
  <c r="H324" i="5"/>
  <c r="R323" i="5"/>
  <c r="Q323" i="5"/>
  <c r="P323" i="5"/>
  <c r="O323" i="5"/>
  <c r="N323" i="5"/>
  <c r="M323" i="5"/>
  <c r="L323" i="5"/>
  <c r="K323" i="5"/>
  <c r="J323" i="5"/>
  <c r="I323" i="5"/>
  <c r="H323" i="5"/>
  <c r="R322" i="5"/>
  <c r="Q322" i="5"/>
  <c r="P322" i="5"/>
  <c r="O322" i="5"/>
  <c r="N322" i="5"/>
  <c r="M322" i="5"/>
  <c r="L322" i="5"/>
  <c r="K322" i="5"/>
  <c r="J322" i="5"/>
  <c r="I322" i="5"/>
  <c r="H322" i="5"/>
  <c r="R321" i="5"/>
  <c r="Q321" i="5"/>
  <c r="P321" i="5"/>
  <c r="O321" i="5"/>
  <c r="N321" i="5"/>
  <c r="M321" i="5"/>
  <c r="L321" i="5"/>
  <c r="K321" i="5"/>
  <c r="J321" i="5"/>
  <c r="I321" i="5"/>
  <c r="H321" i="5"/>
  <c r="R320" i="5"/>
  <c r="Q320" i="5"/>
  <c r="P320" i="5"/>
  <c r="O320" i="5"/>
  <c r="N320" i="5"/>
  <c r="M320" i="5"/>
  <c r="L320" i="5"/>
  <c r="K320" i="5"/>
  <c r="J320" i="5"/>
  <c r="I320" i="5"/>
  <c r="H320" i="5"/>
  <c r="R318" i="5"/>
  <c r="Q318" i="5"/>
  <c r="P318" i="5"/>
  <c r="O318" i="5"/>
  <c r="N318" i="5"/>
  <c r="M318" i="5"/>
  <c r="L318" i="5"/>
  <c r="K318" i="5"/>
  <c r="J318" i="5"/>
  <c r="I318" i="5"/>
  <c r="H318" i="5"/>
  <c r="R317" i="5"/>
  <c r="Q317" i="5"/>
  <c r="P317" i="5"/>
  <c r="O317" i="5"/>
  <c r="N317" i="5"/>
  <c r="M317" i="5"/>
  <c r="L317" i="5"/>
  <c r="K317" i="5"/>
  <c r="J317" i="5"/>
  <c r="I317" i="5"/>
  <c r="H317" i="5"/>
  <c r="R316" i="5"/>
  <c r="Q316" i="5"/>
  <c r="P316" i="5"/>
  <c r="O316" i="5"/>
  <c r="N316" i="5"/>
  <c r="M316" i="5"/>
  <c r="L316" i="5"/>
  <c r="K316" i="5"/>
  <c r="J316" i="5"/>
  <c r="I316" i="5"/>
  <c r="H316" i="5"/>
  <c r="R315" i="5"/>
  <c r="Q315" i="5"/>
  <c r="P315" i="5"/>
  <c r="O315" i="5"/>
  <c r="N315" i="5"/>
  <c r="M315" i="5"/>
  <c r="L315" i="5"/>
  <c r="K315" i="5"/>
  <c r="J315" i="5"/>
  <c r="I315" i="5"/>
  <c r="H315" i="5"/>
  <c r="R314" i="5"/>
  <c r="Q314" i="5"/>
  <c r="P314" i="5"/>
  <c r="O314" i="5"/>
  <c r="N314" i="5"/>
  <c r="M314" i="5"/>
  <c r="L314" i="5"/>
  <c r="K314" i="5"/>
  <c r="J314" i="5"/>
  <c r="I314" i="5"/>
  <c r="H314" i="5"/>
  <c r="R313" i="5"/>
  <c r="Q313" i="5"/>
  <c r="P313" i="5"/>
  <c r="O313" i="5"/>
  <c r="N313" i="5"/>
  <c r="M313" i="5"/>
  <c r="L313" i="5"/>
  <c r="K313" i="5"/>
  <c r="J313" i="5"/>
  <c r="I313" i="5"/>
  <c r="H313" i="5"/>
  <c r="R312" i="5"/>
  <c r="Q312" i="5"/>
  <c r="P312" i="5"/>
  <c r="O312" i="5"/>
  <c r="N312" i="5"/>
  <c r="M312" i="5"/>
  <c r="L312" i="5"/>
  <c r="K312" i="5"/>
  <c r="J312" i="5"/>
  <c r="I312" i="5"/>
  <c r="H312" i="5"/>
  <c r="R309" i="5"/>
  <c r="Q309" i="5"/>
  <c r="P309" i="5"/>
  <c r="O309" i="5"/>
  <c r="N309" i="5"/>
  <c r="M309" i="5"/>
  <c r="L309" i="5"/>
  <c r="K309" i="5"/>
  <c r="J309" i="5"/>
  <c r="I309" i="5"/>
  <c r="H309" i="5"/>
  <c r="R308" i="5"/>
  <c r="Q308" i="5"/>
  <c r="P308" i="5"/>
  <c r="O308" i="5"/>
  <c r="N308" i="5"/>
  <c r="M308" i="5"/>
  <c r="L308" i="5"/>
  <c r="K308" i="5"/>
  <c r="J308" i="5"/>
  <c r="I308" i="5"/>
  <c r="H308" i="5"/>
  <c r="R307" i="5"/>
  <c r="Q307" i="5"/>
  <c r="P307" i="5"/>
  <c r="O307" i="5"/>
  <c r="N307" i="5"/>
  <c r="M307" i="5"/>
  <c r="L307" i="5"/>
  <c r="K307" i="5"/>
  <c r="J307" i="5"/>
  <c r="I307" i="5"/>
  <c r="H307" i="5"/>
  <c r="R306" i="5"/>
  <c r="Q306" i="5"/>
  <c r="P306" i="5"/>
  <c r="O306" i="5"/>
  <c r="N306" i="5"/>
  <c r="M306" i="5"/>
  <c r="L306" i="5"/>
  <c r="K306" i="5"/>
  <c r="J306" i="5"/>
  <c r="I306" i="5"/>
  <c r="H306" i="5"/>
  <c r="R305" i="5"/>
  <c r="Q305" i="5"/>
  <c r="P305" i="5"/>
  <c r="O305" i="5"/>
  <c r="N305" i="5"/>
  <c r="M305" i="5"/>
  <c r="L305" i="5"/>
  <c r="K305" i="5"/>
  <c r="J305" i="5"/>
  <c r="I305" i="5"/>
  <c r="H305" i="5"/>
  <c r="R304" i="5"/>
  <c r="Q304" i="5"/>
  <c r="P304" i="5"/>
  <c r="O304" i="5"/>
  <c r="N304" i="5"/>
  <c r="M304" i="5"/>
  <c r="L304" i="5"/>
  <c r="K304" i="5"/>
  <c r="J304" i="5"/>
  <c r="I304" i="5"/>
  <c r="H304" i="5"/>
  <c r="R301" i="5"/>
  <c r="Q301" i="5"/>
  <c r="P301" i="5"/>
  <c r="O301" i="5"/>
  <c r="N301" i="5"/>
  <c r="M301" i="5"/>
  <c r="L301" i="5"/>
  <c r="K301" i="5"/>
  <c r="J301" i="5"/>
  <c r="I301" i="5"/>
  <c r="H301" i="5"/>
  <c r="R300" i="5"/>
  <c r="Q300" i="5"/>
  <c r="P300" i="5"/>
  <c r="O300" i="5"/>
  <c r="N300" i="5"/>
  <c r="M300" i="5"/>
  <c r="L300" i="5"/>
  <c r="K300" i="5"/>
  <c r="J300" i="5"/>
  <c r="I300" i="5"/>
  <c r="H300" i="5"/>
  <c r="R299" i="5"/>
  <c r="Q299" i="5"/>
  <c r="P299" i="5"/>
  <c r="O299" i="5"/>
  <c r="N299" i="5"/>
  <c r="M299" i="5"/>
  <c r="L299" i="5"/>
  <c r="K299" i="5"/>
  <c r="J299" i="5"/>
  <c r="I299" i="5"/>
  <c r="H299" i="5"/>
  <c r="R298" i="5"/>
  <c r="Q298" i="5"/>
  <c r="P298" i="5"/>
  <c r="O298" i="5"/>
  <c r="N298" i="5"/>
  <c r="M298" i="5"/>
  <c r="L298" i="5"/>
  <c r="K298" i="5"/>
  <c r="J298" i="5"/>
  <c r="I298" i="5"/>
  <c r="H298" i="5"/>
  <c r="R297" i="5"/>
  <c r="Q297" i="5"/>
  <c r="P297" i="5"/>
  <c r="O297" i="5"/>
  <c r="N297" i="5"/>
  <c r="M297" i="5"/>
  <c r="L297" i="5"/>
  <c r="K297" i="5"/>
  <c r="J297" i="5"/>
  <c r="I297" i="5"/>
  <c r="H297" i="5"/>
  <c r="R296" i="5"/>
  <c r="Q296" i="5"/>
  <c r="P296" i="5"/>
  <c r="O296" i="5"/>
  <c r="N296" i="5"/>
  <c r="M296" i="5"/>
  <c r="L296" i="5"/>
  <c r="K296" i="5"/>
  <c r="J296" i="5"/>
  <c r="I296" i="5"/>
  <c r="H296" i="5"/>
  <c r="R295" i="5"/>
  <c r="Q295" i="5"/>
  <c r="P295" i="5"/>
  <c r="O295" i="5"/>
  <c r="N295" i="5"/>
  <c r="M295" i="5"/>
  <c r="L295" i="5"/>
  <c r="K295" i="5"/>
  <c r="J295" i="5"/>
  <c r="I295" i="5"/>
  <c r="H295" i="5"/>
  <c r="R294" i="5"/>
  <c r="Q294" i="5"/>
  <c r="P294" i="5"/>
  <c r="O294" i="5"/>
  <c r="N294" i="5"/>
  <c r="M294" i="5"/>
  <c r="L294" i="5"/>
  <c r="K294" i="5"/>
  <c r="J294" i="5"/>
  <c r="I294" i="5"/>
  <c r="H294" i="5"/>
  <c r="R292" i="5"/>
  <c r="Q292" i="5"/>
  <c r="P292" i="5"/>
  <c r="O292" i="5"/>
  <c r="N292" i="5"/>
  <c r="M292" i="5"/>
  <c r="L292" i="5"/>
  <c r="K292" i="5"/>
  <c r="J292" i="5"/>
  <c r="I292" i="5"/>
  <c r="H292" i="5"/>
  <c r="R291" i="5"/>
  <c r="Q291" i="5"/>
  <c r="P291" i="5"/>
  <c r="O291" i="5"/>
  <c r="N291" i="5"/>
  <c r="M291" i="5"/>
  <c r="L291" i="5"/>
  <c r="K291" i="5"/>
  <c r="J291" i="5"/>
  <c r="I291" i="5"/>
  <c r="H291" i="5"/>
  <c r="R290" i="5"/>
  <c r="Q290" i="5"/>
  <c r="P290" i="5"/>
  <c r="O290" i="5"/>
  <c r="N290" i="5"/>
  <c r="M290" i="5"/>
  <c r="L290" i="5"/>
  <c r="K290" i="5"/>
  <c r="J290" i="5"/>
  <c r="I290" i="5"/>
  <c r="H290" i="5"/>
  <c r="R289" i="5"/>
  <c r="Q289" i="5"/>
  <c r="P289" i="5"/>
  <c r="O289" i="5"/>
  <c r="N289" i="5"/>
  <c r="M289" i="5"/>
  <c r="L289" i="5"/>
  <c r="K289" i="5"/>
  <c r="J289" i="5"/>
  <c r="I289" i="5"/>
  <c r="H289" i="5"/>
  <c r="R288" i="5"/>
  <c r="Q288" i="5"/>
  <c r="P288" i="5"/>
  <c r="O288" i="5"/>
  <c r="N288" i="5"/>
  <c r="M288" i="5"/>
  <c r="L288" i="5"/>
  <c r="K288" i="5"/>
  <c r="J288" i="5"/>
  <c r="I288" i="5"/>
  <c r="H288" i="5"/>
  <c r="R287" i="5"/>
  <c r="Q287" i="5"/>
  <c r="P287" i="5"/>
  <c r="O287" i="5"/>
  <c r="N287" i="5"/>
  <c r="M287" i="5"/>
  <c r="L287" i="5"/>
  <c r="K287" i="5"/>
  <c r="J287" i="5"/>
  <c r="I287" i="5"/>
  <c r="H287" i="5"/>
  <c r="R286" i="5"/>
  <c r="Q286" i="5"/>
  <c r="P286" i="5"/>
  <c r="O286" i="5"/>
  <c r="N286" i="5"/>
  <c r="M286" i="5"/>
  <c r="L286" i="5"/>
  <c r="K286" i="5"/>
  <c r="J286" i="5"/>
  <c r="I286" i="5"/>
  <c r="H286" i="5"/>
  <c r="R285" i="5"/>
  <c r="Q285" i="5"/>
  <c r="P285" i="5"/>
  <c r="O285" i="5"/>
  <c r="N285" i="5"/>
  <c r="M285" i="5"/>
  <c r="L285" i="5"/>
  <c r="K285" i="5"/>
  <c r="J285" i="5"/>
  <c r="I285" i="5"/>
  <c r="H285" i="5"/>
  <c r="R284" i="5"/>
  <c r="Q284" i="5"/>
  <c r="P284" i="5"/>
  <c r="O284" i="5"/>
  <c r="N284" i="5"/>
  <c r="M284" i="5"/>
  <c r="L284" i="5"/>
  <c r="K284" i="5"/>
  <c r="J284" i="5"/>
  <c r="I284" i="5"/>
  <c r="H284" i="5"/>
  <c r="R283" i="5"/>
  <c r="Q283" i="5"/>
  <c r="P283" i="5"/>
  <c r="O283" i="5"/>
  <c r="N283" i="5"/>
  <c r="M283" i="5"/>
  <c r="L283" i="5"/>
  <c r="K283" i="5"/>
  <c r="J283" i="5"/>
  <c r="I283" i="5"/>
  <c r="H283" i="5"/>
  <c r="R282" i="5"/>
  <c r="Q282" i="5"/>
  <c r="P282" i="5"/>
  <c r="O282" i="5"/>
  <c r="N282" i="5"/>
  <c r="M282" i="5"/>
  <c r="L282" i="5"/>
  <c r="K282" i="5"/>
  <c r="J282" i="5"/>
  <c r="I282" i="5"/>
  <c r="H282" i="5"/>
  <c r="R281" i="5"/>
  <c r="Q281" i="5"/>
  <c r="P281" i="5"/>
  <c r="O281" i="5"/>
  <c r="N281" i="5"/>
  <c r="M281" i="5"/>
  <c r="L281" i="5"/>
  <c r="K281" i="5"/>
  <c r="J281" i="5"/>
  <c r="I281" i="5"/>
  <c r="H281" i="5"/>
  <c r="R280" i="5"/>
  <c r="Q280" i="5"/>
  <c r="P280" i="5"/>
  <c r="O280" i="5"/>
  <c r="N280" i="5"/>
  <c r="M280" i="5"/>
  <c r="L280" i="5"/>
  <c r="K280" i="5"/>
  <c r="J280" i="5"/>
  <c r="I280" i="5"/>
  <c r="H280" i="5"/>
  <c r="R279" i="5"/>
  <c r="Q279" i="5"/>
  <c r="P279" i="5"/>
  <c r="O279" i="5"/>
  <c r="N279" i="5"/>
  <c r="M279" i="5"/>
  <c r="L279" i="5"/>
  <c r="K279" i="5"/>
  <c r="J279" i="5"/>
  <c r="I279" i="5"/>
  <c r="H279" i="5"/>
  <c r="AB296" i="4" l="1"/>
  <c r="AB295" i="4"/>
  <c r="AB294" i="4"/>
  <c r="AC296" i="4"/>
  <c r="AC295" i="4"/>
  <c r="AC294" i="4"/>
  <c r="AD295" i="4"/>
  <c r="AD294" i="4"/>
  <c r="V330" i="4" l="1"/>
  <c r="V329" i="4"/>
  <c r="V319" i="4"/>
  <c r="V311" i="4"/>
  <c r="V302" i="4"/>
  <c r="V293" i="4"/>
  <c r="V277" i="4"/>
  <c r="V275" i="4"/>
  <c r="R330" i="4"/>
  <c r="R329" i="4"/>
  <c r="R319" i="4"/>
  <c r="R311" i="4"/>
  <c r="R302" i="4"/>
  <c r="R293" i="4"/>
  <c r="R277" i="4"/>
  <c r="R18" i="4" l="1"/>
  <c r="R14" i="4"/>
  <c r="R10" i="4"/>
  <c r="R9" i="4"/>
  <c r="R59" i="4"/>
  <c r="R55" i="4"/>
  <c r="R51" i="4"/>
  <c r="R47" i="4"/>
  <c r="R43" i="4"/>
  <c r="R39" i="4"/>
  <c r="R35" i="4"/>
  <c r="R34" i="4"/>
  <c r="R30" i="4"/>
  <c r="R26" i="4"/>
  <c r="R22" i="4"/>
  <c r="R339" i="4" l="1"/>
  <c r="R337" i="4"/>
  <c r="R275" i="4"/>
  <c r="R334" i="4"/>
  <c r="V330" i="5"/>
  <c r="V329" i="5"/>
  <c r="V327" i="5"/>
  <c r="V326" i="5"/>
  <c r="V325" i="5"/>
  <c r="V324" i="5"/>
  <c r="V323" i="5"/>
  <c r="V322" i="5"/>
  <c r="V320" i="5"/>
  <c r="V319" i="5"/>
  <c r="V318" i="5"/>
  <c r="V317" i="5"/>
  <c r="V315" i="5"/>
  <c r="V314" i="5"/>
  <c r="V313" i="5"/>
  <c r="V312" i="5"/>
  <c r="V311" i="5"/>
  <c r="V309" i="5"/>
  <c r="V308" i="5"/>
  <c r="V307" i="5"/>
  <c r="V306" i="5"/>
  <c r="V305" i="5"/>
  <c r="V304" i="5"/>
  <c r="V303" i="5"/>
  <c r="V302" i="5"/>
  <c r="V301" i="5"/>
  <c r="V300" i="5"/>
  <c r="V299" i="5"/>
  <c r="V298" i="5"/>
  <c r="V297" i="5"/>
  <c r="V296" i="5"/>
  <c r="V295" i="5"/>
  <c r="V294" i="5"/>
  <c r="V293" i="5"/>
  <c r="V292" i="5"/>
  <c r="V291" i="5"/>
  <c r="V289" i="5"/>
  <c r="V288" i="5"/>
  <c r="V287" i="5"/>
  <c r="V286" i="5"/>
  <c r="V285" i="5"/>
  <c r="V284" i="5"/>
  <c r="V283" i="5"/>
  <c r="V282" i="5"/>
  <c r="V281" i="5"/>
  <c r="V280" i="5"/>
  <c r="V279" i="5"/>
  <c r="V278" i="5"/>
  <c r="V277" i="5"/>
  <c r="V275" i="5"/>
  <c r="V222" i="5"/>
  <c r="V213" i="5"/>
  <c r="R148" i="4" l="1"/>
  <c r="R270" i="4" l="1"/>
  <c r="R171" i="4" l="1"/>
  <c r="R170" i="4"/>
  <c r="R167" i="4"/>
  <c r="R166" i="4"/>
  <c r="V271" i="5" l="1"/>
  <c r="V269" i="5"/>
  <c r="V268" i="5"/>
  <c r="V267" i="5"/>
  <c r="V266" i="5"/>
  <c r="V264" i="5"/>
  <c r="V263" i="5"/>
  <c r="V262" i="5"/>
  <c r="V261" i="5"/>
  <c r="V260" i="5"/>
  <c r="V259" i="5"/>
  <c r="V258" i="5"/>
  <c r="V257" i="5"/>
  <c r="V255" i="5"/>
  <c r="V254" i="5"/>
  <c r="V253" i="5"/>
  <c r="V252" i="5"/>
  <c r="V251" i="5"/>
  <c r="V250" i="5"/>
  <c r="V249" i="5"/>
  <c r="V248" i="5"/>
  <c r="V247" i="5"/>
  <c r="V246" i="5"/>
  <c r="V245" i="5"/>
  <c r="V242" i="5"/>
  <c r="V241" i="5"/>
  <c r="V240" i="5"/>
  <c r="V239" i="5"/>
  <c r="V238" i="5"/>
  <c r="V237" i="5"/>
  <c r="V236" i="5"/>
  <c r="V235" i="5"/>
  <c r="V234" i="5"/>
  <c r="V232" i="5"/>
  <c r="V231" i="5"/>
  <c r="V230" i="5"/>
  <c r="V229" i="5"/>
  <c r="V228" i="5"/>
  <c r="V227" i="5"/>
  <c r="V226" i="5"/>
  <c r="V225" i="5"/>
  <c r="V216" i="5"/>
  <c r="V215" i="5"/>
  <c r="R344" i="5"/>
  <c r="R343" i="5"/>
  <c r="R342" i="5"/>
  <c r="R341" i="5"/>
  <c r="R340" i="5"/>
  <c r="R339" i="5"/>
  <c r="R338" i="5"/>
  <c r="R337" i="5"/>
  <c r="R336" i="5"/>
  <c r="R335" i="5"/>
  <c r="R330" i="5"/>
  <c r="R329" i="5"/>
  <c r="R319" i="5"/>
  <c r="R311" i="5"/>
  <c r="R303" i="5"/>
  <c r="R302" i="5"/>
  <c r="R293" i="5"/>
  <c r="R278" i="5"/>
  <c r="R277" i="5"/>
  <c r="R271" i="5"/>
  <c r="R270" i="5"/>
  <c r="R269" i="5"/>
  <c r="R268" i="5"/>
  <c r="R267" i="5"/>
  <c r="R266" i="5"/>
  <c r="R264" i="5"/>
  <c r="R263" i="5"/>
  <c r="R262" i="5"/>
  <c r="R261" i="5"/>
  <c r="R260" i="5"/>
  <c r="R259" i="5"/>
  <c r="R258" i="5"/>
  <c r="R257" i="5"/>
  <c r="R255" i="5"/>
  <c r="R254" i="5"/>
  <c r="R253" i="5"/>
  <c r="R252" i="5"/>
  <c r="R251" i="5"/>
  <c r="R250" i="5"/>
  <c r="R249" i="5"/>
  <c r="R248" i="5"/>
  <c r="R247" i="5"/>
  <c r="R246" i="5"/>
  <c r="R245" i="5"/>
  <c r="R242" i="5"/>
  <c r="R241" i="5"/>
  <c r="R240" i="5"/>
  <c r="R239" i="5"/>
  <c r="R238" i="5"/>
  <c r="R237" i="5"/>
  <c r="R236" i="5"/>
  <c r="R235" i="5"/>
  <c r="R234" i="5"/>
  <c r="R232" i="5"/>
  <c r="R231" i="5"/>
  <c r="R230" i="5"/>
  <c r="R229" i="5"/>
  <c r="R228" i="5"/>
  <c r="R227" i="5"/>
  <c r="R226" i="5"/>
  <c r="R225" i="5"/>
  <c r="R216" i="5"/>
  <c r="R215" i="5"/>
  <c r="R206" i="5"/>
  <c r="R205" i="5"/>
  <c r="R202" i="5"/>
  <c r="R201" i="5"/>
  <c r="R198" i="5"/>
  <c r="R197" i="5"/>
  <c r="R196" i="5"/>
  <c r="R195" i="5"/>
  <c r="R194" i="5"/>
  <c r="R193" i="5"/>
  <c r="R192" i="5"/>
  <c r="R190" i="5"/>
  <c r="R189" i="5"/>
  <c r="R188" i="5"/>
  <c r="R183" i="5"/>
  <c r="R182" i="5"/>
  <c r="R181" i="5"/>
  <c r="R180" i="5"/>
  <c r="R178" i="5"/>
  <c r="R177" i="5"/>
  <c r="R176" i="5"/>
  <c r="R171" i="5"/>
  <c r="R170" i="5"/>
  <c r="R169" i="5"/>
  <c r="R168" i="5"/>
  <c r="R167" i="5"/>
  <c r="R166" i="5"/>
  <c r="R165" i="5"/>
  <c r="R164" i="5"/>
  <c r="R159" i="5"/>
  <c r="R158" i="5"/>
  <c r="R157" i="5"/>
  <c r="R156" i="5"/>
  <c r="R155" i="5"/>
  <c r="R154" i="5"/>
  <c r="R153" i="5"/>
  <c r="R152" i="5"/>
  <c r="R151" i="5"/>
  <c r="R150" i="5"/>
  <c r="R149" i="5"/>
  <c r="R146" i="5"/>
  <c r="R145" i="5"/>
  <c r="R111" i="5"/>
  <c r="R110" i="5"/>
  <c r="R109" i="5"/>
  <c r="R107" i="5"/>
  <c r="R106" i="5"/>
  <c r="R105" i="5"/>
  <c r="R103" i="5"/>
  <c r="R102" i="5"/>
  <c r="R101" i="5"/>
  <c r="R99" i="5"/>
  <c r="R98" i="5"/>
  <c r="R97" i="5"/>
  <c r="R95" i="5"/>
  <c r="R94" i="5"/>
  <c r="R93" i="5"/>
  <c r="R90" i="5"/>
  <c r="R89" i="5"/>
  <c r="R88" i="5"/>
  <c r="R86" i="5"/>
  <c r="R85" i="5"/>
  <c r="R84" i="5"/>
  <c r="R82" i="5"/>
  <c r="R81" i="5"/>
  <c r="R80" i="5"/>
  <c r="R78" i="5"/>
  <c r="R77" i="5"/>
  <c r="R76" i="5"/>
  <c r="R74" i="5"/>
  <c r="R73" i="5"/>
  <c r="R72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V206" i="5"/>
  <c r="V205" i="5"/>
  <c r="V202" i="5"/>
  <c r="V201" i="5"/>
  <c r="V198" i="5"/>
  <c r="V197" i="5"/>
  <c r="V196" i="5"/>
  <c r="V195" i="5"/>
  <c r="V194" i="5"/>
  <c r="V193" i="5"/>
  <c r="V192" i="5"/>
  <c r="V190" i="5"/>
  <c r="V189" i="5"/>
  <c r="V188" i="5"/>
  <c r="V183" i="5"/>
  <c r="V182" i="5"/>
  <c r="V181" i="5"/>
  <c r="V180" i="5"/>
  <c r="V178" i="5"/>
  <c r="V177" i="5"/>
  <c r="V176" i="5"/>
  <c r="U257" i="5"/>
  <c r="T257" i="5"/>
  <c r="Q257" i="5"/>
  <c r="P257" i="5"/>
  <c r="O257" i="5"/>
  <c r="N257" i="5"/>
  <c r="M257" i="5"/>
  <c r="L257" i="5"/>
  <c r="K257" i="5"/>
  <c r="J257" i="5"/>
  <c r="I257" i="5"/>
  <c r="H257" i="5"/>
  <c r="R144" i="4"/>
  <c r="R144" i="5" s="1"/>
  <c r="R143" i="4"/>
  <c r="R143" i="5" s="1"/>
  <c r="R141" i="4"/>
  <c r="R141" i="5" s="1"/>
  <c r="R140" i="4"/>
  <c r="R140" i="5" s="1"/>
  <c r="R138" i="4"/>
  <c r="R138" i="5" s="1"/>
  <c r="R137" i="4"/>
  <c r="R137" i="5" s="1"/>
  <c r="R135" i="4"/>
  <c r="R135" i="5" s="1"/>
  <c r="R134" i="4"/>
  <c r="R134" i="5" s="1"/>
  <c r="R132" i="4"/>
  <c r="R132" i="5" s="1"/>
  <c r="R131" i="4"/>
  <c r="R131" i="5" s="1"/>
  <c r="R128" i="4"/>
  <c r="R128" i="5" s="1"/>
  <c r="R127" i="4"/>
  <c r="R127" i="5" s="1"/>
  <c r="R124" i="4"/>
  <c r="R124" i="5" s="1"/>
  <c r="R122" i="4"/>
  <c r="R122" i="5" s="1"/>
  <c r="R119" i="4"/>
  <c r="R119" i="5" s="1"/>
  <c r="R118" i="4"/>
  <c r="R118" i="5" s="1"/>
  <c r="R115" i="4"/>
  <c r="R115" i="5" s="1"/>
  <c r="R114" i="4"/>
  <c r="R114" i="5" s="1"/>
  <c r="R126" i="4" l="1"/>
  <c r="R126" i="5" s="1"/>
  <c r="R123" i="4"/>
  <c r="R123" i="5" s="1"/>
  <c r="R120" i="4"/>
  <c r="R120" i="5" s="1"/>
  <c r="R116" i="4"/>
  <c r="R148" i="5"/>
  <c r="R108" i="4"/>
  <c r="R104" i="4"/>
  <c r="R100" i="4"/>
  <c r="R100" i="5" s="1"/>
  <c r="R96" i="4"/>
  <c r="R92" i="4"/>
  <c r="R87" i="4"/>
  <c r="R87" i="5" s="1"/>
  <c r="R83" i="4"/>
  <c r="R79" i="4"/>
  <c r="R75" i="4"/>
  <c r="R75" i="5" s="1"/>
  <c r="R71" i="4"/>
  <c r="V256" i="4"/>
  <c r="U256" i="4"/>
  <c r="T256" i="4"/>
  <c r="R256" i="4"/>
  <c r="Q256" i="4"/>
  <c r="P256" i="4"/>
  <c r="O256" i="4"/>
  <c r="N256" i="4"/>
  <c r="M256" i="4"/>
  <c r="L256" i="4"/>
  <c r="K256" i="4"/>
  <c r="J256" i="4"/>
  <c r="I256" i="4"/>
  <c r="H256" i="4"/>
  <c r="V244" i="4"/>
  <c r="V233" i="4"/>
  <c r="V233" i="5" s="1"/>
  <c r="V270" i="4"/>
  <c r="V244" i="5" l="1"/>
  <c r="R256" i="5"/>
  <c r="V256" i="5"/>
  <c r="R121" i="4"/>
  <c r="R121" i="5" s="1"/>
  <c r="R79" i="5"/>
  <c r="V265" i="4"/>
  <c r="V270" i="5"/>
  <c r="R125" i="4"/>
  <c r="R125" i="5" s="1"/>
  <c r="R83" i="5"/>
  <c r="R113" i="4"/>
  <c r="R113" i="5" s="1"/>
  <c r="R71" i="5"/>
  <c r="R139" i="4"/>
  <c r="R139" i="5" s="1"/>
  <c r="R104" i="5"/>
  <c r="R130" i="4"/>
  <c r="R130" i="5" s="1"/>
  <c r="R92" i="5"/>
  <c r="R142" i="4"/>
  <c r="R142" i="5" s="1"/>
  <c r="R108" i="5"/>
  <c r="R133" i="4"/>
  <c r="R133" i="5" s="1"/>
  <c r="R96" i="5"/>
  <c r="R91" i="4"/>
  <c r="R70" i="4"/>
  <c r="R136" i="4"/>
  <c r="R136" i="5" s="1"/>
  <c r="R117" i="4"/>
  <c r="R117" i="5" s="1"/>
  <c r="V224" i="4"/>
  <c r="V243" i="4" l="1"/>
  <c r="V243" i="5" s="1"/>
  <c r="V265" i="5"/>
  <c r="V223" i="4"/>
  <c r="V223" i="5" s="1"/>
  <c r="V224" i="5"/>
  <c r="R112" i="4"/>
  <c r="R112" i="5" s="1"/>
  <c r="R70" i="5"/>
  <c r="R129" i="4"/>
  <c r="R129" i="5" s="1"/>
  <c r="R91" i="5"/>
  <c r="R69" i="4"/>
  <c r="R69" i="5" s="1"/>
  <c r="V203" i="4" l="1"/>
  <c r="V203" i="5" s="1"/>
  <c r="V207" i="4"/>
  <c r="V207" i="5" s="1"/>
  <c r="V187" i="4"/>
  <c r="V187" i="5" s="1"/>
  <c r="V179" i="4"/>
  <c r="V179" i="5" s="1"/>
  <c r="V191" i="4" l="1"/>
  <c r="V191" i="5" s="1"/>
  <c r="V184" i="4"/>
  <c r="V199" i="4" l="1"/>
  <c r="V199" i="5" s="1"/>
  <c r="V185" i="4"/>
  <c r="V184" i="5"/>
  <c r="V186" i="4" l="1"/>
  <c r="V186" i="5" s="1"/>
  <c r="V185" i="5"/>
  <c r="V200" i="4"/>
  <c r="V200" i="5" s="1"/>
  <c r="V204" i="4" l="1"/>
  <c r="V208" i="4" s="1"/>
  <c r="V276" i="4" s="1"/>
  <c r="V214" i="4"/>
  <c r="R179" i="4"/>
  <c r="R179" i="5" l="1"/>
  <c r="V310" i="4"/>
  <c r="V276" i="5"/>
  <c r="V204" i="5"/>
  <c r="V217" i="4"/>
  <c r="V214" i="5"/>
  <c r="V209" i="4"/>
  <c r="V209" i="5" s="1"/>
  <c r="V208" i="5"/>
  <c r="R265" i="4"/>
  <c r="R244" i="4"/>
  <c r="R233" i="4"/>
  <c r="R224" i="4"/>
  <c r="R207" i="4"/>
  <c r="R207" i="5" s="1"/>
  <c r="R203" i="4"/>
  <c r="R203" i="5" s="1"/>
  <c r="R191" i="4"/>
  <c r="R191" i="5" s="1"/>
  <c r="R187" i="4"/>
  <c r="R187" i="5" s="1"/>
  <c r="R184" i="4"/>
  <c r="V328" i="4" l="1"/>
  <c r="V310" i="5"/>
  <c r="R265" i="5"/>
  <c r="R244" i="5"/>
  <c r="R233" i="5"/>
  <c r="R224" i="5"/>
  <c r="V218" i="4"/>
  <c r="V218" i="5" s="1"/>
  <c r="V217" i="5"/>
  <c r="R147" i="4"/>
  <c r="R147" i="5" s="1"/>
  <c r="R184" i="5"/>
  <c r="R223" i="4"/>
  <c r="R243" i="4"/>
  <c r="R199" i="4"/>
  <c r="R199" i="5" s="1"/>
  <c r="R185" i="4"/>
  <c r="Q128" i="4"/>
  <c r="P128" i="4"/>
  <c r="Q127" i="4"/>
  <c r="Q126" i="4"/>
  <c r="P126" i="4"/>
  <c r="Q124" i="4"/>
  <c r="P124" i="4"/>
  <c r="Q123" i="4"/>
  <c r="Q122" i="4"/>
  <c r="P122" i="4"/>
  <c r="Q120" i="4"/>
  <c r="P120" i="4"/>
  <c r="Q119" i="4"/>
  <c r="Q118" i="4"/>
  <c r="P118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Q115" i="4"/>
  <c r="P115" i="4"/>
  <c r="Q114" i="4"/>
  <c r="P114" i="4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V328" i="5" l="1"/>
  <c r="R243" i="5"/>
  <c r="R223" i="5"/>
  <c r="R186" i="4"/>
  <c r="R185" i="5"/>
  <c r="R200" i="4"/>
  <c r="E62" i="5"/>
  <c r="I62" i="5"/>
  <c r="M62" i="5"/>
  <c r="O253" i="5"/>
  <c r="Q259" i="5"/>
  <c r="P259" i="5"/>
  <c r="O259" i="5"/>
  <c r="N259" i="5"/>
  <c r="M259" i="5"/>
  <c r="L259" i="5"/>
  <c r="K259" i="5"/>
  <c r="J259" i="5"/>
  <c r="I259" i="5"/>
  <c r="H259" i="5"/>
  <c r="U259" i="5"/>
  <c r="T259" i="5"/>
  <c r="U258" i="5"/>
  <c r="R186" i="5" l="1"/>
  <c r="R204" i="4"/>
  <c r="R200" i="5"/>
  <c r="R214" i="4"/>
  <c r="L233" i="4"/>
  <c r="M233" i="4"/>
  <c r="N233" i="4"/>
  <c r="O233" i="4"/>
  <c r="R208" i="4" l="1"/>
  <c r="R204" i="5"/>
  <c r="R217" i="4"/>
  <c r="R217" i="5" s="1"/>
  <c r="R214" i="5"/>
  <c r="Q59" i="4"/>
  <c r="Q270" i="4"/>
  <c r="Q233" i="4"/>
  <c r="Q224" i="4"/>
  <c r="R276" i="4" l="1"/>
  <c r="R310" i="4" s="1"/>
  <c r="R218" i="4"/>
  <c r="R218" i="5" s="1"/>
  <c r="R209" i="4"/>
  <c r="R208" i="5"/>
  <c r="Q339" i="4"/>
  <c r="Q337" i="4"/>
  <c r="R276" i="5" l="1"/>
  <c r="R209" i="5"/>
  <c r="R328" i="4"/>
  <c r="R310" i="5"/>
  <c r="Q338" i="4"/>
  <c r="U207" i="4"/>
  <c r="U203" i="4"/>
  <c r="U191" i="4"/>
  <c r="U187" i="4"/>
  <c r="U184" i="4"/>
  <c r="U179" i="4"/>
  <c r="R328" i="5" l="1"/>
  <c r="U185" i="4"/>
  <c r="U186" i="4" s="1"/>
  <c r="U199" i="4"/>
  <c r="U200" i="4" l="1"/>
  <c r="U214" i="4" s="1"/>
  <c r="U204" i="4" l="1"/>
  <c r="U208" i="4" s="1"/>
  <c r="U209" i="4" l="1"/>
  <c r="Q344" i="5" l="1"/>
  <c r="Q343" i="5"/>
  <c r="Q342" i="5"/>
  <c r="Q341" i="5"/>
  <c r="Q340" i="5"/>
  <c r="Q339" i="5"/>
  <c r="Q338" i="5"/>
  <c r="Q337" i="5"/>
  <c r="Q336" i="5"/>
  <c r="Q335" i="5"/>
  <c r="Q303" i="5"/>
  <c r="Q278" i="5"/>
  <c r="Q271" i="5"/>
  <c r="Q270" i="5"/>
  <c r="Q269" i="5"/>
  <c r="Q268" i="5"/>
  <c r="Q267" i="5"/>
  <c r="Q266" i="5"/>
  <c r="Q264" i="5"/>
  <c r="Q263" i="5"/>
  <c r="Q262" i="5"/>
  <c r="Q261" i="5"/>
  <c r="Q260" i="5"/>
  <c r="Q258" i="5"/>
  <c r="Q255" i="5"/>
  <c r="Q254" i="5"/>
  <c r="Q253" i="5"/>
  <c r="Q252" i="5"/>
  <c r="Q251" i="5"/>
  <c r="Q250" i="5"/>
  <c r="Q249" i="5"/>
  <c r="Q248" i="5"/>
  <c r="Q247" i="5"/>
  <c r="Q246" i="5"/>
  <c r="Q245" i="5"/>
  <c r="Q242" i="5"/>
  <c r="Q241" i="5"/>
  <c r="Q240" i="5"/>
  <c r="Q239" i="5"/>
  <c r="Q238" i="5"/>
  <c r="Q237" i="5"/>
  <c r="Q236" i="5"/>
  <c r="Q235" i="5"/>
  <c r="Q234" i="5"/>
  <c r="Q232" i="5"/>
  <c r="Q231" i="5"/>
  <c r="Q230" i="5"/>
  <c r="Q229" i="5"/>
  <c r="Q228" i="5"/>
  <c r="Q227" i="5"/>
  <c r="Q226" i="5"/>
  <c r="Q225" i="5"/>
  <c r="Q216" i="5"/>
  <c r="Q215" i="5"/>
  <c r="Q206" i="5"/>
  <c r="Q205" i="5"/>
  <c r="Q202" i="5"/>
  <c r="Q201" i="5"/>
  <c r="Q198" i="5"/>
  <c r="Q197" i="5"/>
  <c r="Q196" i="5"/>
  <c r="Q195" i="5"/>
  <c r="Q194" i="5"/>
  <c r="Q193" i="5"/>
  <c r="Q192" i="5"/>
  <c r="Q190" i="5"/>
  <c r="Q189" i="5"/>
  <c r="Q188" i="5"/>
  <c r="Q183" i="5"/>
  <c r="Q182" i="5"/>
  <c r="Q181" i="5"/>
  <c r="Q180" i="5"/>
  <c r="Q178" i="5"/>
  <c r="Q177" i="5"/>
  <c r="Q176" i="5"/>
  <c r="Q169" i="5"/>
  <c r="Q168" i="5"/>
  <c r="Q165" i="5"/>
  <c r="Q164" i="5"/>
  <c r="Q159" i="5"/>
  <c r="Q158" i="5"/>
  <c r="Q157" i="5"/>
  <c r="Q156" i="5"/>
  <c r="Q155" i="5"/>
  <c r="Q154" i="5"/>
  <c r="Q153" i="5"/>
  <c r="Q152" i="5"/>
  <c r="Q151" i="5"/>
  <c r="Q150" i="5"/>
  <c r="Q149" i="5"/>
  <c r="Q146" i="5"/>
  <c r="Q145" i="5"/>
  <c r="Q111" i="5"/>
  <c r="Q110" i="5"/>
  <c r="Q109" i="5"/>
  <c r="Q107" i="5"/>
  <c r="Q106" i="5"/>
  <c r="Q105" i="5"/>
  <c r="Q103" i="5"/>
  <c r="Q102" i="5"/>
  <c r="Q101" i="5"/>
  <c r="Q99" i="5"/>
  <c r="Q98" i="5"/>
  <c r="Q97" i="5"/>
  <c r="Q95" i="5"/>
  <c r="Q94" i="5"/>
  <c r="Q93" i="5"/>
  <c r="Q90" i="5"/>
  <c r="Q89" i="5"/>
  <c r="Q88" i="5"/>
  <c r="Q86" i="5"/>
  <c r="Q85" i="5"/>
  <c r="Q84" i="5"/>
  <c r="Q82" i="5"/>
  <c r="Q81" i="5"/>
  <c r="Q80" i="5"/>
  <c r="Q78" i="5"/>
  <c r="Q77" i="5"/>
  <c r="Q76" i="5"/>
  <c r="Q73" i="5"/>
  <c r="Q72" i="5"/>
  <c r="Q64" i="5"/>
  <c r="Q63" i="5"/>
  <c r="Q62" i="5"/>
  <c r="Q61" i="5"/>
  <c r="Q60" i="5"/>
  <c r="Q58" i="5"/>
  <c r="Q57" i="5"/>
  <c r="Q56" i="5"/>
  <c r="Q54" i="5"/>
  <c r="Q53" i="5"/>
  <c r="Q52" i="5"/>
  <c r="Q50" i="5"/>
  <c r="Q49" i="5"/>
  <c r="Q48" i="5"/>
  <c r="Q46" i="5"/>
  <c r="Q45" i="5"/>
  <c r="Q44" i="5"/>
  <c r="Q42" i="5"/>
  <c r="Q41" i="5"/>
  <c r="Q40" i="5"/>
  <c r="Q38" i="5"/>
  <c r="Q37" i="5"/>
  <c r="Q36" i="5"/>
  <c r="Q33" i="5"/>
  <c r="Q32" i="5"/>
  <c r="Q31" i="5"/>
  <c r="Q29" i="5"/>
  <c r="Q28" i="5"/>
  <c r="Q27" i="5"/>
  <c r="Q25" i="5"/>
  <c r="Q24" i="5"/>
  <c r="Q23" i="5"/>
  <c r="Q21" i="5"/>
  <c r="Q20" i="5"/>
  <c r="Q19" i="5"/>
  <c r="Q17" i="5"/>
  <c r="Q16" i="5"/>
  <c r="Q15" i="5"/>
  <c r="Q13" i="5"/>
  <c r="Q12" i="5"/>
  <c r="Q11" i="5"/>
  <c r="U327" i="5"/>
  <c r="U326" i="5"/>
  <c r="U325" i="5"/>
  <c r="U324" i="5"/>
  <c r="U323" i="5"/>
  <c r="U322" i="5"/>
  <c r="U320" i="5"/>
  <c r="U318" i="5"/>
  <c r="U317" i="5"/>
  <c r="U315" i="5"/>
  <c r="U314" i="5"/>
  <c r="U313" i="5"/>
  <c r="U312" i="5"/>
  <c r="U309" i="5"/>
  <c r="U308" i="5"/>
  <c r="U307" i="5"/>
  <c r="U306" i="5"/>
  <c r="U305" i="5"/>
  <c r="U304" i="5"/>
  <c r="U303" i="5"/>
  <c r="U301" i="5"/>
  <c r="U300" i="5"/>
  <c r="U299" i="5"/>
  <c r="U298" i="5"/>
  <c r="U297" i="5"/>
  <c r="U296" i="5"/>
  <c r="U295" i="5"/>
  <c r="U294" i="5"/>
  <c r="U292" i="5"/>
  <c r="U291" i="5"/>
  <c r="U289" i="5"/>
  <c r="U287" i="5"/>
  <c r="U286" i="5"/>
  <c r="U285" i="5"/>
  <c r="U284" i="5"/>
  <c r="U283" i="5"/>
  <c r="U282" i="5"/>
  <c r="U281" i="5"/>
  <c r="U280" i="5"/>
  <c r="U279" i="5"/>
  <c r="U278" i="5"/>
  <c r="U275" i="5"/>
  <c r="U271" i="5"/>
  <c r="U269" i="5"/>
  <c r="U268" i="5"/>
  <c r="U267" i="5"/>
  <c r="U266" i="5"/>
  <c r="U264" i="5"/>
  <c r="U263" i="5"/>
  <c r="U262" i="5"/>
  <c r="U261" i="5"/>
  <c r="U260" i="5"/>
  <c r="U255" i="5"/>
  <c r="U254" i="5"/>
  <c r="U253" i="5"/>
  <c r="U252" i="5"/>
  <c r="U251" i="5"/>
  <c r="U250" i="5"/>
  <c r="U249" i="5"/>
  <c r="U248" i="5"/>
  <c r="U247" i="5"/>
  <c r="U246" i="5"/>
  <c r="U245" i="5"/>
  <c r="U242" i="5"/>
  <c r="U241" i="5"/>
  <c r="U240" i="5"/>
  <c r="U239" i="5"/>
  <c r="U238" i="5"/>
  <c r="U237" i="5"/>
  <c r="U236" i="5"/>
  <c r="U235" i="5"/>
  <c r="U234" i="5"/>
  <c r="U232" i="5"/>
  <c r="U231" i="5"/>
  <c r="U230" i="5"/>
  <c r="U229" i="5"/>
  <c r="U228" i="5"/>
  <c r="U227" i="5"/>
  <c r="U226" i="5"/>
  <c r="U225" i="5"/>
  <c r="U222" i="5"/>
  <c r="U216" i="5"/>
  <c r="U215" i="5"/>
  <c r="U213" i="5"/>
  <c r="U206" i="5"/>
  <c r="U205" i="5"/>
  <c r="U202" i="5"/>
  <c r="U201" i="5"/>
  <c r="U198" i="5"/>
  <c r="U197" i="5"/>
  <c r="U196" i="5"/>
  <c r="U195" i="5"/>
  <c r="U194" i="5"/>
  <c r="U193" i="5"/>
  <c r="U192" i="5"/>
  <c r="U190" i="5"/>
  <c r="U189" i="5"/>
  <c r="U188" i="5"/>
  <c r="U183" i="5"/>
  <c r="U182" i="5"/>
  <c r="U181" i="5"/>
  <c r="U180" i="5"/>
  <c r="U178" i="5"/>
  <c r="U177" i="5"/>
  <c r="U176" i="5"/>
  <c r="Q330" i="4" l="1"/>
  <c r="Q330" i="5" s="1"/>
  <c r="Q329" i="4"/>
  <c r="Q329" i="5" s="1"/>
  <c r="Q319" i="4"/>
  <c r="Q311" i="4"/>
  <c r="Q302" i="4"/>
  <c r="Q293" i="4"/>
  <c r="Q265" i="4"/>
  <c r="Q256" i="5"/>
  <c r="Q244" i="4"/>
  <c r="Q244" i="5" s="1"/>
  <c r="Q233" i="5"/>
  <c r="Q207" i="4"/>
  <c r="Q207" i="5" s="1"/>
  <c r="Q203" i="4"/>
  <c r="Q203" i="5" s="1"/>
  <c r="Q191" i="4"/>
  <c r="Q187" i="4"/>
  <c r="Q184" i="4"/>
  <c r="Q179" i="4"/>
  <c r="Q179" i="5" s="1"/>
  <c r="Q265" i="5" l="1"/>
  <c r="Q319" i="5"/>
  <c r="Q311" i="5"/>
  <c r="Q302" i="5"/>
  <c r="Q293" i="5"/>
  <c r="Q187" i="5"/>
  <c r="Q243" i="4"/>
  <c r="Q223" i="4"/>
  <c r="Q224" i="5"/>
  <c r="Q185" i="4"/>
  <c r="Q184" i="5"/>
  <c r="Q199" i="4"/>
  <c r="Q191" i="5"/>
  <c r="Q223" i="5" l="1"/>
  <c r="Q199" i="5"/>
  <c r="Q243" i="5"/>
  <c r="Q200" i="4"/>
  <c r="Q214" i="4" s="1"/>
  <c r="Q186" i="4"/>
  <c r="Q186" i="5" s="1"/>
  <c r="Q185" i="5"/>
  <c r="Q204" i="4" l="1"/>
  <c r="Q200" i="5"/>
  <c r="Q214" i="5" l="1"/>
  <c r="Q217" i="4"/>
  <c r="Q208" i="4"/>
  <c r="Q204" i="5"/>
  <c r="Q209" i="4" l="1"/>
  <c r="Q209" i="5" s="1"/>
  <c r="Q208" i="5"/>
  <c r="Q276" i="4"/>
  <c r="Q218" i="4"/>
  <c r="Q218" i="5" s="1"/>
  <c r="Q217" i="5"/>
  <c r="Q276" i="5" l="1"/>
  <c r="U330" i="4" l="1"/>
  <c r="U330" i="5" s="1"/>
  <c r="U329" i="4"/>
  <c r="U329" i="5" s="1"/>
  <c r="U319" i="4"/>
  <c r="U311" i="4"/>
  <c r="U302" i="4"/>
  <c r="U293" i="4"/>
  <c r="U270" i="4"/>
  <c r="U270" i="5" s="1"/>
  <c r="U256" i="5"/>
  <c r="U244" i="4"/>
  <c r="U233" i="4"/>
  <c r="U233" i="5" s="1"/>
  <c r="U224" i="4"/>
  <c r="U207" i="5"/>
  <c r="U203" i="5"/>
  <c r="U187" i="5"/>
  <c r="U184" i="5"/>
  <c r="U179" i="5"/>
  <c r="U319" i="5" l="1"/>
  <c r="U311" i="5"/>
  <c r="U302" i="5"/>
  <c r="U293" i="5"/>
  <c r="U265" i="4"/>
  <c r="U265" i="5" s="1"/>
  <c r="U223" i="4"/>
  <c r="U223" i="5" s="1"/>
  <c r="U224" i="5"/>
  <c r="U244" i="5"/>
  <c r="U199" i="5"/>
  <c r="U191" i="5"/>
  <c r="U185" i="5"/>
  <c r="Q171" i="4"/>
  <c r="Q171" i="5" s="1"/>
  <c r="Q170" i="4"/>
  <c r="Q170" i="5" s="1"/>
  <c r="Q167" i="4"/>
  <c r="Q167" i="5" s="1"/>
  <c r="Q166" i="4"/>
  <c r="Q166" i="5" s="1"/>
  <c r="U243" i="4" l="1"/>
  <c r="U243" i="5" s="1"/>
  <c r="U200" i="5"/>
  <c r="U186" i="5"/>
  <c r="Q148" i="4"/>
  <c r="Q148" i="5" s="1"/>
  <c r="U217" i="4" l="1"/>
  <c r="U214" i="5"/>
  <c r="U208" i="5"/>
  <c r="U204" i="5"/>
  <c r="Q147" i="4"/>
  <c r="Q147" i="5" s="1"/>
  <c r="Q87" i="4"/>
  <c r="Q87" i="5" l="1"/>
  <c r="U276" i="4"/>
  <c r="U276" i="5" s="1"/>
  <c r="U209" i="5"/>
  <c r="U218" i="4"/>
  <c r="U218" i="5" s="1"/>
  <c r="U217" i="5"/>
  <c r="Q144" i="4"/>
  <c r="Q144" i="5" s="1"/>
  <c r="Q143" i="4"/>
  <c r="Q143" i="5" s="1"/>
  <c r="Q141" i="4"/>
  <c r="Q141" i="5" s="1"/>
  <c r="Q140" i="4"/>
  <c r="Q140" i="5" s="1"/>
  <c r="Q138" i="4"/>
  <c r="Q138" i="5" s="1"/>
  <c r="Q137" i="4"/>
  <c r="Q137" i="5" s="1"/>
  <c r="Q135" i="4"/>
  <c r="Q135" i="5" s="1"/>
  <c r="Q134" i="4"/>
  <c r="Q134" i="5" s="1"/>
  <c r="Q132" i="4"/>
  <c r="Q132" i="5" s="1"/>
  <c r="Q131" i="4"/>
  <c r="Q131" i="5" s="1"/>
  <c r="Q108" i="4"/>
  <c r="Q108" i="5" s="1"/>
  <c r="Q104" i="4"/>
  <c r="Q104" i="5" s="1"/>
  <c r="Q100" i="4"/>
  <c r="Q100" i="5" s="1"/>
  <c r="Q96" i="4"/>
  <c r="Q96" i="5" s="1"/>
  <c r="Q92" i="4"/>
  <c r="Q92" i="5" s="1"/>
  <c r="Q83" i="4"/>
  <c r="Q79" i="4"/>
  <c r="Q75" i="4"/>
  <c r="Q71" i="4"/>
  <c r="Q71" i="5" s="1"/>
  <c r="Q59" i="5"/>
  <c r="Q55" i="4"/>
  <c r="Q55" i="5" s="1"/>
  <c r="Q51" i="4"/>
  <c r="Q47" i="4"/>
  <c r="Q47" i="5" s="1"/>
  <c r="Q43" i="4"/>
  <c r="Q43" i="5" s="1"/>
  <c r="Q39" i="4"/>
  <c r="Q39" i="5" s="1"/>
  <c r="Q35" i="4"/>
  <c r="Q35" i="5" s="1"/>
  <c r="Q30" i="4"/>
  <c r="Q30" i="5" s="1"/>
  <c r="Q26" i="4"/>
  <c r="Q26" i="5" s="1"/>
  <c r="Q22" i="4"/>
  <c r="Q22" i="5" s="1"/>
  <c r="Q18" i="4"/>
  <c r="Q18" i="5" s="1"/>
  <c r="Q14" i="4"/>
  <c r="Q14" i="5" s="1"/>
  <c r="Q10" i="4"/>
  <c r="Q10" i="5" s="1"/>
  <c r="Q121" i="4" l="1"/>
  <c r="Q121" i="5" s="1"/>
  <c r="Q117" i="4"/>
  <c r="Q125" i="4"/>
  <c r="Q125" i="5" s="1"/>
  <c r="Q75" i="5"/>
  <c r="Q79" i="5"/>
  <c r="Q83" i="5"/>
  <c r="Q119" i="5"/>
  <c r="Q128" i="5"/>
  <c r="Q114" i="5"/>
  <c r="Q124" i="5"/>
  <c r="Q127" i="5"/>
  <c r="Q115" i="5"/>
  <c r="Q51" i="5"/>
  <c r="Q34" i="4"/>
  <c r="Q34" i="5" s="1"/>
  <c r="Q133" i="4"/>
  <c r="Q133" i="5" s="1"/>
  <c r="Q136" i="4"/>
  <c r="Q136" i="5" s="1"/>
  <c r="Q9" i="4"/>
  <c r="Q9" i="5" s="1"/>
  <c r="Q139" i="4"/>
  <c r="Q139" i="5" s="1"/>
  <c r="Q130" i="4"/>
  <c r="Q130" i="5" s="1"/>
  <c r="Q142" i="4"/>
  <c r="Q142" i="5" s="1"/>
  <c r="Q91" i="4"/>
  <c r="Q91" i="5" s="1"/>
  <c r="Q70" i="4"/>
  <c r="Q70" i="5" s="1"/>
  <c r="Q113" i="4"/>
  <c r="O335" i="4"/>
  <c r="N335" i="4"/>
  <c r="L335" i="4"/>
  <c r="K335" i="4"/>
  <c r="N247" i="4"/>
  <c r="L247" i="4"/>
  <c r="M247" i="4"/>
  <c r="Q120" i="5" l="1"/>
  <c r="Q122" i="5"/>
  <c r="Q117" i="5"/>
  <c r="Q113" i="5"/>
  <c r="Q123" i="5"/>
  <c r="Q118" i="5"/>
  <c r="Q126" i="5"/>
  <c r="Q129" i="4"/>
  <c r="Q129" i="5" s="1"/>
  <c r="Q112" i="4"/>
  <c r="Q112" i="5" s="1"/>
  <c r="Q69" i="4"/>
  <c r="Q69" i="5" s="1"/>
  <c r="J247" i="4"/>
  <c r="T270" i="4" l="1"/>
  <c r="P270" i="4"/>
  <c r="O270" i="4"/>
  <c r="N270" i="4"/>
  <c r="M270" i="4"/>
  <c r="L270" i="4"/>
  <c r="K270" i="4"/>
  <c r="H329" i="5" l="1"/>
  <c r="M303" i="5"/>
  <c r="L303" i="5"/>
  <c r="K303" i="5"/>
  <c r="J303" i="5"/>
  <c r="I303" i="5"/>
  <c r="H303" i="5"/>
  <c r="M278" i="5"/>
  <c r="L278" i="5"/>
  <c r="K278" i="5"/>
  <c r="J278" i="5"/>
  <c r="I278" i="5"/>
  <c r="H278" i="5"/>
  <c r="M271" i="5"/>
  <c r="L271" i="5"/>
  <c r="K271" i="5"/>
  <c r="J271" i="5"/>
  <c r="I271" i="5"/>
  <c r="H271" i="5"/>
  <c r="M270" i="5"/>
  <c r="L270" i="5"/>
  <c r="K270" i="5"/>
  <c r="M269" i="5"/>
  <c r="L269" i="5"/>
  <c r="K269" i="5"/>
  <c r="J269" i="5"/>
  <c r="I269" i="5"/>
  <c r="H269" i="5"/>
  <c r="M268" i="5"/>
  <c r="L268" i="5"/>
  <c r="K268" i="5"/>
  <c r="J268" i="5"/>
  <c r="I268" i="5"/>
  <c r="H268" i="5"/>
  <c r="M267" i="5"/>
  <c r="L267" i="5"/>
  <c r="K267" i="5"/>
  <c r="J267" i="5"/>
  <c r="I267" i="5"/>
  <c r="H267" i="5"/>
  <c r="M266" i="5"/>
  <c r="L266" i="5"/>
  <c r="K266" i="5"/>
  <c r="J266" i="5"/>
  <c r="I266" i="5"/>
  <c r="H266" i="5"/>
  <c r="M264" i="5"/>
  <c r="L264" i="5"/>
  <c r="K264" i="5"/>
  <c r="J264" i="5"/>
  <c r="I264" i="5"/>
  <c r="H264" i="5"/>
  <c r="M263" i="5"/>
  <c r="L263" i="5"/>
  <c r="K263" i="5"/>
  <c r="J263" i="5"/>
  <c r="I263" i="5"/>
  <c r="H263" i="5"/>
  <c r="M262" i="5"/>
  <c r="L262" i="5"/>
  <c r="K262" i="5"/>
  <c r="J262" i="5"/>
  <c r="I262" i="5"/>
  <c r="H262" i="5"/>
  <c r="M261" i="5"/>
  <c r="L261" i="5"/>
  <c r="K261" i="5"/>
  <c r="J261" i="5"/>
  <c r="I261" i="5"/>
  <c r="H261" i="5"/>
  <c r="M260" i="5"/>
  <c r="L260" i="5"/>
  <c r="K260" i="5"/>
  <c r="J260" i="5"/>
  <c r="I260" i="5"/>
  <c r="H260" i="5"/>
  <c r="M258" i="5"/>
  <c r="L258" i="5"/>
  <c r="K258" i="5"/>
  <c r="J258" i="5"/>
  <c r="I258" i="5"/>
  <c r="H258" i="5"/>
  <c r="M255" i="5"/>
  <c r="L255" i="5"/>
  <c r="K255" i="5"/>
  <c r="J255" i="5"/>
  <c r="I255" i="5"/>
  <c r="H255" i="5"/>
  <c r="M254" i="5"/>
  <c r="L254" i="5"/>
  <c r="K254" i="5"/>
  <c r="J254" i="5"/>
  <c r="I254" i="5"/>
  <c r="H254" i="5"/>
  <c r="M253" i="5"/>
  <c r="L253" i="5"/>
  <c r="K253" i="5"/>
  <c r="J253" i="5"/>
  <c r="I253" i="5"/>
  <c r="H253" i="5"/>
  <c r="N253" i="5"/>
  <c r="M252" i="5"/>
  <c r="L252" i="5"/>
  <c r="K252" i="5"/>
  <c r="J252" i="5"/>
  <c r="I252" i="5"/>
  <c r="H252" i="5"/>
  <c r="M251" i="5"/>
  <c r="L251" i="5"/>
  <c r="K251" i="5"/>
  <c r="J251" i="5"/>
  <c r="I251" i="5"/>
  <c r="H251" i="5"/>
  <c r="M250" i="5"/>
  <c r="L250" i="5"/>
  <c r="K250" i="5"/>
  <c r="J250" i="5"/>
  <c r="I250" i="5"/>
  <c r="H250" i="5"/>
  <c r="M249" i="5"/>
  <c r="L249" i="5"/>
  <c r="K249" i="5"/>
  <c r="J249" i="5"/>
  <c r="I249" i="5"/>
  <c r="H249" i="5"/>
  <c r="M248" i="5"/>
  <c r="L248" i="5"/>
  <c r="K248" i="5"/>
  <c r="J248" i="5"/>
  <c r="I248" i="5"/>
  <c r="H248" i="5"/>
  <c r="M247" i="5"/>
  <c r="L247" i="5"/>
  <c r="K247" i="5"/>
  <c r="J247" i="5"/>
  <c r="I247" i="5"/>
  <c r="H247" i="5"/>
  <c r="M246" i="5"/>
  <c r="L246" i="5"/>
  <c r="K246" i="5"/>
  <c r="J246" i="5"/>
  <c r="I246" i="5"/>
  <c r="H246" i="5"/>
  <c r="M245" i="5"/>
  <c r="L245" i="5"/>
  <c r="K245" i="5"/>
  <c r="J245" i="5"/>
  <c r="I245" i="5"/>
  <c r="H245" i="5"/>
  <c r="M242" i="5"/>
  <c r="L242" i="5"/>
  <c r="K242" i="5"/>
  <c r="J242" i="5"/>
  <c r="I242" i="5"/>
  <c r="H242" i="5"/>
  <c r="M241" i="5"/>
  <c r="L241" i="5"/>
  <c r="K241" i="5"/>
  <c r="J241" i="5"/>
  <c r="I241" i="5"/>
  <c r="H241" i="5"/>
  <c r="M240" i="5"/>
  <c r="L240" i="5"/>
  <c r="K240" i="5"/>
  <c r="J240" i="5"/>
  <c r="I240" i="5"/>
  <c r="H240" i="5"/>
  <c r="M239" i="5"/>
  <c r="L239" i="5"/>
  <c r="K239" i="5"/>
  <c r="J239" i="5"/>
  <c r="I239" i="5"/>
  <c r="H239" i="5"/>
  <c r="M238" i="5"/>
  <c r="L238" i="5"/>
  <c r="K238" i="5"/>
  <c r="J238" i="5"/>
  <c r="I238" i="5"/>
  <c r="H238" i="5"/>
  <c r="M237" i="5"/>
  <c r="L237" i="5"/>
  <c r="K237" i="5"/>
  <c r="J237" i="5"/>
  <c r="I237" i="5"/>
  <c r="H237" i="5"/>
  <c r="M236" i="5"/>
  <c r="L236" i="5"/>
  <c r="K236" i="5"/>
  <c r="J236" i="5"/>
  <c r="I236" i="5"/>
  <c r="H236" i="5"/>
  <c r="M235" i="5"/>
  <c r="L235" i="5"/>
  <c r="K235" i="5"/>
  <c r="J235" i="5"/>
  <c r="I235" i="5"/>
  <c r="H235" i="5"/>
  <c r="M234" i="5"/>
  <c r="L234" i="5"/>
  <c r="K234" i="5"/>
  <c r="J234" i="5"/>
  <c r="I234" i="5"/>
  <c r="H234" i="5"/>
  <c r="M232" i="5"/>
  <c r="L232" i="5"/>
  <c r="K232" i="5"/>
  <c r="J232" i="5"/>
  <c r="I232" i="5"/>
  <c r="H232" i="5"/>
  <c r="M231" i="5"/>
  <c r="L231" i="5"/>
  <c r="K231" i="5"/>
  <c r="J231" i="5"/>
  <c r="I231" i="5"/>
  <c r="H231" i="5"/>
  <c r="M230" i="5"/>
  <c r="L230" i="5"/>
  <c r="K230" i="5"/>
  <c r="J230" i="5"/>
  <c r="I230" i="5"/>
  <c r="H230" i="5"/>
  <c r="M229" i="5"/>
  <c r="L229" i="5"/>
  <c r="K229" i="5"/>
  <c r="J229" i="5"/>
  <c r="I229" i="5"/>
  <c r="H229" i="5"/>
  <c r="M228" i="5"/>
  <c r="L228" i="5"/>
  <c r="K228" i="5"/>
  <c r="J228" i="5"/>
  <c r="I228" i="5"/>
  <c r="H228" i="5"/>
  <c r="M227" i="5"/>
  <c r="L227" i="5"/>
  <c r="K227" i="5"/>
  <c r="J227" i="5"/>
  <c r="I227" i="5"/>
  <c r="H227" i="5"/>
  <c r="M226" i="5"/>
  <c r="L226" i="5"/>
  <c r="K226" i="5"/>
  <c r="J226" i="5"/>
  <c r="I226" i="5"/>
  <c r="H226" i="5"/>
  <c r="M225" i="5"/>
  <c r="L225" i="5"/>
  <c r="K225" i="5"/>
  <c r="J225" i="5"/>
  <c r="I225" i="5"/>
  <c r="H225" i="5"/>
  <c r="M216" i="5"/>
  <c r="L216" i="5"/>
  <c r="K216" i="5"/>
  <c r="J216" i="5"/>
  <c r="I216" i="5"/>
  <c r="H216" i="5"/>
  <c r="M215" i="5"/>
  <c r="L215" i="5"/>
  <c r="K215" i="5"/>
  <c r="J215" i="5"/>
  <c r="I215" i="5"/>
  <c r="H215" i="5"/>
  <c r="M206" i="5"/>
  <c r="M205" i="5"/>
  <c r="M202" i="5"/>
  <c r="M201" i="5"/>
  <c r="M198" i="5"/>
  <c r="M197" i="5"/>
  <c r="M196" i="5"/>
  <c r="M195" i="5"/>
  <c r="M194" i="5"/>
  <c r="M193" i="5"/>
  <c r="M192" i="5"/>
  <c r="M190" i="5"/>
  <c r="M189" i="5"/>
  <c r="M188" i="5"/>
  <c r="M183" i="5"/>
  <c r="M182" i="5"/>
  <c r="M181" i="5"/>
  <c r="M180" i="5"/>
  <c r="M178" i="5"/>
  <c r="M177" i="5"/>
  <c r="M176" i="5"/>
  <c r="L206" i="5"/>
  <c r="L205" i="5"/>
  <c r="L202" i="5"/>
  <c r="L201" i="5"/>
  <c r="L198" i="5"/>
  <c r="L197" i="5"/>
  <c r="L196" i="5"/>
  <c r="L195" i="5"/>
  <c r="L194" i="5"/>
  <c r="L193" i="5"/>
  <c r="L192" i="5"/>
  <c r="L190" i="5"/>
  <c r="L189" i="5"/>
  <c r="L188" i="5"/>
  <c r="L183" i="5"/>
  <c r="L182" i="5"/>
  <c r="L181" i="5"/>
  <c r="L180" i="5"/>
  <c r="L178" i="5"/>
  <c r="L177" i="5"/>
  <c r="L176" i="5"/>
  <c r="K206" i="5"/>
  <c r="K205" i="5"/>
  <c r="K202" i="5"/>
  <c r="K201" i="5"/>
  <c r="K198" i="5"/>
  <c r="K197" i="5"/>
  <c r="K196" i="5"/>
  <c r="K195" i="5"/>
  <c r="K194" i="5"/>
  <c r="K193" i="5"/>
  <c r="K192" i="5"/>
  <c r="K190" i="5"/>
  <c r="K189" i="5"/>
  <c r="K188" i="5"/>
  <c r="K183" i="5"/>
  <c r="K182" i="5"/>
  <c r="K181" i="5"/>
  <c r="K180" i="5"/>
  <c r="K178" i="5"/>
  <c r="K177" i="5"/>
  <c r="K176" i="5"/>
  <c r="J206" i="5"/>
  <c r="J205" i="5"/>
  <c r="J202" i="5"/>
  <c r="J201" i="5"/>
  <c r="J198" i="5"/>
  <c r="J197" i="5"/>
  <c r="J196" i="5"/>
  <c r="J195" i="5"/>
  <c r="J194" i="5"/>
  <c r="J193" i="5"/>
  <c r="J192" i="5"/>
  <c r="J190" i="5"/>
  <c r="J189" i="5"/>
  <c r="J188" i="5"/>
  <c r="J183" i="5"/>
  <c r="J182" i="5"/>
  <c r="J181" i="5"/>
  <c r="J180" i="5"/>
  <c r="J178" i="5"/>
  <c r="J177" i="5"/>
  <c r="J176" i="5"/>
  <c r="I206" i="5"/>
  <c r="I205" i="5"/>
  <c r="I202" i="5"/>
  <c r="I201" i="5"/>
  <c r="I198" i="5"/>
  <c r="I197" i="5"/>
  <c r="I196" i="5"/>
  <c r="I195" i="5"/>
  <c r="I194" i="5"/>
  <c r="I193" i="5"/>
  <c r="I192" i="5"/>
  <c r="I190" i="5"/>
  <c r="I189" i="5"/>
  <c r="I188" i="5"/>
  <c r="I183" i="5"/>
  <c r="I182" i="5"/>
  <c r="I181" i="5"/>
  <c r="I180" i="5"/>
  <c r="I178" i="5"/>
  <c r="I177" i="5"/>
  <c r="I176" i="5"/>
  <c r="H206" i="5"/>
  <c r="H205" i="5"/>
  <c r="H202" i="5"/>
  <c r="H201" i="5"/>
  <c r="H198" i="5"/>
  <c r="H197" i="5"/>
  <c r="H196" i="5"/>
  <c r="H195" i="5"/>
  <c r="H194" i="5"/>
  <c r="H193" i="5"/>
  <c r="H192" i="5"/>
  <c r="H190" i="5"/>
  <c r="H189" i="5"/>
  <c r="H188" i="5"/>
  <c r="H183" i="5"/>
  <c r="H182" i="5"/>
  <c r="H181" i="5"/>
  <c r="H180" i="5"/>
  <c r="H178" i="5"/>
  <c r="H177" i="5"/>
  <c r="H176" i="5"/>
  <c r="M169" i="5"/>
  <c r="L169" i="5"/>
  <c r="K169" i="5"/>
  <c r="M168" i="5"/>
  <c r="L168" i="5"/>
  <c r="K168" i="5"/>
  <c r="M165" i="5"/>
  <c r="L165" i="5"/>
  <c r="K165" i="5"/>
  <c r="M164" i="5"/>
  <c r="L164" i="5"/>
  <c r="K164" i="5"/>
  <c r="M159" i="5"/>
  <c r="L159" i="5"/>
  <c r="K159" i="5"/>
  <c r="J159" i="5"/>
  <c r="I159" i="5"/>
  <c r="H159" i="5"/>
  <c r="G159" i="5"/>
  <c r="F159" i="5"/>
  <c r="E159" i="5"/>
  <c r="D159" i="5"/>
  <c r="M158" i="5"/>
  <c r="L158" i="5"/>
  <c r="K158" i="5"/>
  <c r="J158" i="5"/>
  <c r="I158" i="5"/>
  <c r="H158" i="5"/>
  <c r="G158" i="5"/>
  <c r="F158" i="5"/>
  <c r="E158" i="5"/>
  <c r="D158" i="5"/>
  <c r="M157" i="5"/>
  <c r="L157" i="5"/>
  <c r="K157" i="5"/>
  <c r="J157" i="5"/>
  <c r="I157" i="5"/>
  <c r="H157" i="5"/>
  <c r="G157" i="5"/>
  <c r="F157" i="5"/>
  <c r="E157" i="5"/>
  <c r="D157" i="5"/>
  <c r="M156" i="5"/>
  <c r="L156" i="5"/>
  <c r="K156" i="5"/>
  <c r="J156" i="5"/>
  <c r="I156" i="5"/>
  <c r="H156" i="5"/>
  <c r="G156" i="5"/>
  <c r="F156" i="5"/>
  <c r="E156" i="5"/>
  <c r="D156" i="5"/>
  <c r="M155" i="5"/>
  <c r="L155" i="5"/>
  <c r="K155" i="5"/>
  <c r="J155" i="5"/>
  <c r="I155" i="5"/>
  <c r="H155" i="5"/>
  <c r="G155" i="5"/>
  <c r="F155" i="5"/>
  <c r="E155" i="5"/>
  <c r="D155" i="5"/>
  <c r="M154" i="5"/>
  <c r="L154" i="5"/>
  <c r="K154" i="5"/>
  <c r="J154" i="5"/>
  <c r="I154" i="5"/>
  <c r="H154" i="5"/>
  <c r="G154" i="5"/>
  <c r="F154" i="5"/>
  <c r="E154" i="5"/>
  <c r="D154" i="5"/>
  <c r="M153" i="5"/>
  <c r="L153" i="5"/>
  <c r="K153" i="5"/>
  <c r="J153" i="5"/>
  <c r="I153" i="5"/>
  <c r="H153" i="5"/>
  <c r="G153" i="5"/>
  <c r="F153" i="5"/>
  <c r="E153" i="5"/>
  <c r="D153" i="5"/>
  <c r="M152" i="5"/>
  <c r="L152" i="5"/>
  <c r="K152" i="5"/>
  <c r="J152" i="5"/>
  <c r="I152" i="5"/>
  <c r="H152" i="5"/>
  <c r="G152" i="5"/>
  <c r="F152" i="5"/>
  <c r="E152" i="5"/>
  <c r="D152" i="5"/>
  <c r="M151" i="5"/>
  <c r="L151" i="5"/>
  <c r="K151" i="5"/>
  <c r="J151" i="5"/>
  <c r="I151" i="5"/>
  <c r="H151" i="5"/>
  <c r="G151" i="5"/>
  <c r="F151" i="5"/>
  <c r="E151" i="5"/>
  <c r="D151" i="5"/>
  <c r="M150" i="5"/>
  <c r="L150" i="5"/>
  <c r="K150" i="5"/>
  <c r="J150" i="5"/>
  <c r="I150" i="5"/>
  <c r="H150" i="5"/>
  <c r="G150" i="5"/>
  <c r="F150" i="5"/>
  <c r="E150" i="5"/>
  <c r="D150" i="5"/>
  <c r="M149" i="5"/>
  <c r="L149" i="5"/>
  <c r="K149" i="5"/>
  <c r="J149" i="5"/>
  <c r="I149" i="5"/>
  <c r="H149" i="5"/>
  <c r="G149" i="5"/>
  <c r="F149" i="5"/>
  <c r="E149" i="5"/>
  <c r="D149" i="5"/>
  <c r="G148" i="5"/>
  <c r="F148" i="5"/>
  <c r="E148" i="5"/>
  <c r="D148" i="5"/>
  <c r="G147" i="5"/>
  <c r="F147" i="5"/>
  <c r="E147" i="5"/>
  <c r="D147" i="5"/>
  <c r="M146" i="5"/>
  <c r="L146" i="5"/>
  <c r="K146" i="5"/>
  <c r="J146" i="5"/>
  <c r="I146" i="5"/>
  <c r="H146" i="5"/>
  <c r="G146" i="5"/>
  <c r="F146" i="5"/>
  <c r="E146" i="5"/>
  <c r="D146" i="5"/>
  <c r="M145" i="5"/>
  <c r="L145" i="5"/>
  <c r="K145" i="5"/>
  <c r="J145" i="5"/>
  <c r="I145" i="5"/>
  <c r="H145" i="5"/>
  <c r="G145" i="5"/>
  <c r="F145" i="5"/>
  <c r="E145" i="5"/>
  <c r="D145" i="5"/>
  <c r="M144" i="5"/>
  <c r="L144" i="5"/>
  <c r="K144" i="5"/>
  <c r="J144" i="5"/>
  <c r="I144" i="5"/>
  <c r="H144" i="5"/>
  <c r="G144" i="5"/>
  <c r="F144" i="5"/>
  <c r="E144" i="5"/>
  <c r="D144" i="5"/>
  <c r="M143" i="5"/>
  <c r="L143" i="5"/>
  <c r="K143" i="5"/>
  <c r="J143" i="5"/>
  <c r="I143" i="5"/>
  <c r="H143" i="5"/>
  <c r="G143" i="5"/>
  <c r="F143" i="5"/>
  <c r="E143" i="5"/>
  <c r="D143" i="5"/>
  <c r="M142" i="5"/>
  <c r="L142" i="5"/>
  <c r="K142" i="5"/>
  <c r="J142" i="5"/>
  <c r="I142" i="5"/>
  <c r="H142" i="5"/>
  <c r="G142" i="5"/>
  <c r="F142" i="5"/>
  <c r="E142" i="5"/>
  <c r="D142" i="5"/>
  <c r="M141" i="5"/>
  <c r="L141" i="5"/>
  <c r="K141" i="5"/>
  <c r="J141" i="5"/>
  <c r="I141" i="5"/>
  <c r="H141" i="5"/>
  <c r="G141" i="5"/>
  <c r="F141" i="5"/>
  <c r="E141" i="5"/>
  <c r="D141" i="5"/>
  <c r="M140" i="5"/>
  <c r="L140" i="5"/>
  <c r="K140" i="5"/>
  <c r="J140" i="5"/>
  <c r="I140" i="5"/>
  <c r="H140" i="5"/>
  <c r="G140" i="5"/>
  <c r="F140" i="5"/>
  <c r="E140" i="5"/>
  <c r="D140" i="5"/>
  <c r="M139" i="5"/>
  <c r="L139" i="5"/>
  <c r="K139" i="5"/>
  <c r="J139" i="5"/>
  <c r="I139" i="5"/>
  <c r="H139" i="5"/>
  <c r="G139" i="5"/>
  <c r="F139" i="5"/>
  <c r="E139" i="5"/>
  <c r="D139" i="5"/>
  <c r="M138" i="5"/>
  <c r="L138" i="5"/>
  <c r="K138" i="5"/>
  <c r="J138" i="5"/>
  <c r="I138" i="5"/>
  <c r="H138" i="5"/>
  <c r="G138" i="5"/>
  <c r="F138" i="5"/>
  <c r="E138" i="5"/>
  <c r="D138" i="5"/>
  <c r="M137" i="5"/>
  <c r="L137" i="5"/>
  <c r="K137" i="5"/>
  <c r="J137" i="5"/>
  <c r="I137" i="5"/>
  <c r="H137" i="5"/>
  <c r="G137" i="5"/>
  <c r="F137" i="5"/>
  <c r="E137" i="5"/>
  <c r="D137" i="5"/>
  <c r="M136" i="5"/>
  <c r="L136" i="5"/>
  <c r="K136" i="5"/>
  <c r="J136" i="5"/>
  <c r="I136" i="5"/>
  <c r="H136" i="5"/>
  <c r="G136" i="5"/>
  <c r="F136" i="5"/>
  <c r="E136" i="5"/>
  <c r="D136" i="5"/>
  <c r="M135" i="5"/>
  <c r="L135" i="5"/>
  <c r="K135" i="5"/>
  <c r="J135" i="5"/>
  <c r="I135" i="5"/>
  <c r="H135" i="5"/>
  <c r="G135" i="5"/>
  <c r="F135" i="5"/>
  <c r="E135" i="5"/>
  <c r="D135" i="5"/>
  <c r="M134" i="5"/>
  <c r="L134" i="5"/>
  <c r="K134" i="5"/>
  <c r="J134" i="5"/>
  <c r="I134" i="5"/>
  <c r="H134" i="5"/>
  <c r="G134" i="5"/>
  <c r="F134" i="5"/>
  <c r="E134" i="5"/>
  <c r="D134" i="5"/>
  <c r="M133" i="5"/>
  <c r="L133" i="5"/>
  <c r="K133" i="5"/>
  <c r="J133" i="5"/>
  <c r="I133" i="5"/>
  <c r="H133" i="5"/>
  <c r="G133" i="5"/>
  <c r="F133" i="5"/>
  <c r="E133" i="5"/>
  <c r="D133" i="5"/>
  <c r="M132" i="5"/>
  <c r="L132" i="5"/>
  <c r="K132" i="5"/>
  <c r="J132" i="5"/>
  <c r="I132" i="5"/>
  <c r="H132" i="5"/>
  <c r="G132" i="5"/>
  <c r="F132" i="5"/>
  <c r="E132" i="5"/>
  <c r="D132" i="5"/>
  <c r="M131" i="5"/>
  <c r="L131" i="5"/>
  <c r="K131" i="5"/>
  <c r="J131" i="5"/>
  <c r="I131" i="5"/>
  <c r="H131" i="5"/>
  <c r="G131" i="5"/>
  <c r="F131" i="5"/>
  <c r="E131" i="5"/>
  <c r="D131" i="5"/>
  <c r="M130" i="5"/>
  <c r="L130" i="5"/>
  <c r="K130" i="5"/>
  <c r="J130" i="5"/>
  <c r="I130" i="5"/>
  <c r="H130" i="5"/>
  <c r="G130" i="5"/>
  <c r="F130" i="5"/>
  <c r="E130" i="5"/>
  <c r="D130" i="5"/>
  <c r="M129" i="5"/>
  <c r="L129" i="5"/>
  <c r="K129" i="5"/>
  <c r="J129" i="5"/>
  <c r="I129" i="5"/>
  <c r="H129" i="5"/>
  <c r="G129" i="5"/>
  <c r="F129" i="5"/>
  <c r="E129" i="5"/>
  <c r="D129" i="5"/>
  <c r="M128" i="5"/>
  <c r="L128" i="5"/>
  <c r="K128" i="5"/>
  <c r="J128" i="5"/>
  <c r="I128" i="5"/>
  <c r="H128" i="5"/>
  <c r="G128" i="5"/>
  <c r="F128" i="5"/>
  <c r="E128" i="5"/>
  <c r="D128" i="5"/>
  <c r="M127" i="5"/>
  <c r="L127" i="5"/>
  <c r="K127" i="5"/>
  <c r="J127" i="5"/>
  <c r="I127" i="5"/>
  <c r="H127" i="5"/>
  <c r="G127" i="5"/>
  <c r="F127" i="5"/>
  <c r="E127" i="5"/>
  <c r="D127" i="5"/>
  <c r="M125" i="5"/>
  <c r="L125" i="5"/>
  <c r="K125" i="5"/>
  <c r="J125" i="5"/>
  <c r="I125" i="5"/>
  <c r="H125" i="5"/>
  <c r="G125" i="5"/>
  <c r="F125" i="5"/>
  <c r="E125" i="5"/>
  <c r="D125" i="5"/>
  <c r="M124" i="5"/>
  <c r="L124" i="5"/>
  <c r="K124" i="5"/>
  <c r="J124" i="5"/>
  <c r="I124" i="5"/>
  <c r="H124" i="5"/>
  <c r="G124" i="5"/>
  <c r="F124" i="5"/>
  <c r="E124" i="5"/>
  <c r="D124" i="5"/>
  <c r="M123" i="5"/>
  <c r="L123" i="5"/>
  <c r="K123" i="5"/>
  <c r="J123" i="5"/>
  <c r="I123" i="5"/>
  <c r="H123" i="5"/>
  <c r="G123" i="5"/>
  <c r="F123" i="5"/>
  <c r="E123" i="5"/>
  <c r="D123" i="5"/>
  <c r="M121" i="5"/>
  <c r="L121" i="5"/>
  <c r="K121" i="5"/>
  <c r="J121" i="5"/>
  <c r="I121" i="5"/>
  <c r="H121" i="5"/>
  <c r="G121" i="5"/>
  <c r="F121" i="5"/>
  <c r="E121" i="5"/>
  <c r="D121" i="5"/>
  <c r="M120" i="5"/>
  <c r="L120" i="5"/>
  <c r="K120" i="5"/>
  <c r="J120" i="5"/>
  <c r="I120" i="5"/>
  <c r="H120" i="5"/>
  <c r="G120" i="5"/>
  <c r="F120" i="5"/>
  <c r="E120" i="5"/>
  <c r="D120" i="5"/>
  <c r="M119" i="5"/>
  <c r="L119" i="5"/>
  <c r="K119" i="5"/>
  <c r="J119" i="5"/>
  <c r="I119" i="5"/>
  <c r="H119" i="5"/>
  <c r="G119" i="5"/>
  <c r="F119" i="5"/>
  <c r="E119" i="5"/>
  <c r="D119" i="5"/>
  <c r="M117" i="5"/>
  <c r="L117" i="5"/>
  <c r="K117" i="5"/>
  <c r="J117" i="5"/>
  <c r="I117" i="5"/>
  <c r="H117" i="5"/>
  <c r="G117" i="5"/>
  <c r="F117" i="5"/>
  <c r="E117" i="5"/>
  <c r="D117" i="5"/>
  <c r="M115" i="5"/>
  <c r="L115" i="5"/>
  <c r="K115" i="5"/>
  <c r="J115" i="5"/>
  <c r="I115" i="5"/>
  <c r="H115" i="5"/>
  <c r="G115" i="5"/>
  <c r="F115" i="5"/>
  <c r="E115" i="5"/>
  <c r="D115" i="5"/>
  <c r="M114" i="5"/>
  <c r="L114" i="5"/>
  <c r="K114" i="5"/>
  <c r="J114" i="5"/>
  <c r="I114" i="5"/>
  <c r="H114" i="5"/>
  <c r="G114" i="5"/>
  <c r="F114" i="5"/>
  <c r="E114" i="5"/>
  <c r="D114" i="5"/>
  <c r="M112" i="5"/>
  <c r="L112" i="5"/>
  <c r="K112" i="5"/>
  <c r="J112" i="5"/>
  <c r="I112" i="5"/>
  <c r="H112" i="5"/>
  <c r="G112" i="5"/>
  <c r="F112" i="5"/>
  <c r="E112" i="5"/>
  <c r="D112" i="5"/>
  <c r="M111" i="5"/>
  <c r="L111" i="5"/>
  <c r="K111" i="5"/>
  <c r="J111" i="5"/>
  <c r="I111" i="5"/>
  <c r="H111" i="5"/>
  <c r="G111" i="5"/>
  <c r="F111" i="5"/>
  <c r="E111" i="5"/>
  <c r="D111" i="5"/>
  <c r="M110" i="5"/>
  <c r="L110" i="5"/>
  <c r="K110" i="5"/>
  <c r="J110" i="5"/>
  <c r="I110" i="5"/>
  <c r="H110" i="5"/>
  <c r="G110" i="5"/>
  <c r="F110" i="5"/>
  <c r="E110" i="5"/>
  <c r="D110" i="5"/>
  <c r="M109" i="5"/>
  <c r="L109" i="5"/>
  <c r="K109" i="5"/>
  <c r="J109" i="5"/>
  <c r="I109" i="5"/>
  <c r="H109" i="5"/>
  <c r="G109" i="5"/>
  <c r="F109" i="5"/>
  <c r="E109" i="5"/>
  <c r="D109" i="5"/>
  <c r="M107" i="5"/>
  <c r="L107" i="5"/>
  <c r="K107" i="5"/>
  <c r="J107" i="5"/>
  <c r="I107" i="5"/>
  <c r="H107" i="5"/>
  <c r="G107" i="5"/>
  <c r="F107" i="5"/>
  <c r="E107" i="5"/>
  <c r="D107" i="5"/>
  <c r="M106" i="5"/>
  <c r="L106" i="5"/>
  <c r="K106" i="5"/>
  <c r="J106" i="5"/>
  <c r="I106" i="5"/>
  <c r="H106" i="5"/>
  <c r="G106" i="5"/>
  <c r="F106" i="5"/>
  <c r="E106" i="5"/>
  <c r="D106" i="5"/>
  <c r="M105" i="5"/>
  <c r="L105" i="5"/>
  <c r="K105" i="5"/>
  <c r="J105" i="5"/>
  <c r="I105" i="5"/>
  <c r="H105" i="5"/>
  <c r="G105" i="5"/>
  <c r="F105" i="5"/>
  <c r="E105" i="5"/>
  <c r="D105" i="5"/>
  <c r="M103" i="5"/>
  <c r="L103" i="5"/>
  <c r="K103" i="5"/>
  <c r="J103" i="5"/>
  <c r="I103" i="5"/>
  <c r="H103" i="5"/>
  <c r="G103" i="5"/>
  <c r="F103" i="5"/>
  <c r="E103" i="5"/>
  <c r="D103" i="5"/>
  <c r="M102" i="5"/>
  <c r="L102" i="5"/>
  <c r="K102" i="5"/>
  <c r="J102" i="5"/>
  <c r="I102" i="5"/>
  <c r="H102" i="5"/>
  <c r="G102" i="5"/>
  <c r="F102" i="5"/>
  <c r="E102" i="5"/>
  <c r="D102" i="5"/>
  <c r="M101" i="5"/>
  <c r="L101" i="5"/>
  <c r="K101" i="5"/>
  <c r="J101" i="5"/>
  <c r="I101" i="5"/>
  <c r="H101" i="5"/>
  <c r="G101" i="5"/>
  <c r="F101" i="5"/>
  <c r="E101" i="5"/>
  <c r="D101" i="5"/>
  <c r="M99" i="5"/>
  <c r="L99" i="5"/>
  <c r="K99" i="5"/>
  <c r="J99" i="5"/>
  <c r="I99" i="5"/>
  <c r="H99" i="5"/>
  <c r="G99" i="5"/>
  <c r="F99" i="5"/>
  <c r="E99" i="5"/>
  <c r="D99" i="5"/>
  <c r="M98" i="5"/>
  <c r="L98" i="5"/>
  <c r="K98" i="5"/>
  <c r="J98" i="5"/>
  <c r="I98" i="5"/>
  <c r="H98" i="5"/>
  <c r="G98" i="5"/>
  <c r="F98" i="5"/>
  <c r="E98" i="5"/>
  <c r="D98" i="5"/>
  <c r="M97" i="5"/>
  <c r="L97" i="5"/>
  <c r="K97" i="5"/>
  <c r="J97" i="5"/>
  <c r="I97" i="5"/>
  <c r="H97" i="5"/>
  <c r="G97" i="5"/>
  <c r="F97" i="5"/>
  <c r="E97" i="5"/>
  <c r="D97" i="5"/>
  <c r="M95" i="5"/>
  <c r="L95" i="5"/>
  <c r="K95" i="5"/>
  <c r="J95" i="5"/>
  <c r="I95" i="5"/>
  <c r="H95" i="5"/>
  <c r="G95" i="5"/>
  <c r="F95" i="5"/>
  <c r="E95" i="5"/>
  <c r="D95" i="5"/>
  <c r="M94" i="5"/>
  <c r="L94" i="5"/>
  <c r="K94" i="5"/>
  <c r="J94" i="5"/>
  <c r="I94" i="5"/>
  <c r="H94" i="5"/>
  <c r="G94" i="5"/>
  <c r="F94" i="5"/>
  <c r="E94" i="5"/>
  <c r="D94" i="5"/>
  <c r="M93" i="5"/>
  <c r="L93" i="5"/>
  <c r="K93" i="5"/>
  <c r="J93" i="5"/>
  <c r="I93" i="5"/>
  <c r="H93" i="5"/>
  <c r="G93" i="5"/>
  <c r="F93" i="5"/>
  <c r="E93" i="5"/>
  <c r="D93" i="5"/>
  <c r="M90" i="5"/>
  <c r="L90" i="5"/>
  <c r="K90" i="5"/>
  <c r="J90" i="5"/>
  <c r="I90" i="5"/>
  <c r="H90" i="5"/>
  <c r="G90" i="5"/>
  <c r="F90" i="5"/>
  <c r="E90" i="5"/>
  <c r="D90" i="5"/>
  <c r="M89" i="5"/>
  <c r="L89" i="5"/>
  <c r="K89" i="5"/>
  <c r="J89" i="5"/>
  <c r="I89" i="5"/>
  <c r="H89" i="5"/>
  <c r="G89" i="5"/>
  <c r="F89" i="5"/>
  <c r="E89" i="5"/>
  <c r="D89" i="5"/>
  <c r="M88" i="5"/>
  <c r="L88" i="5"/>
  <c r="K88" i="5"/>
  <c r="J88" i="5"/>
  <c r="I88" i="5"/>
  <c r="H88" i="5"/>
  <c r="G88" i="5"/>
  <c r="F88" i="5"/>
  <c r="E88" i="5"/>
  <c r="D88" i="5"/>
  <c r="M86" i="5"/>
  <c r="L86" i="5"/>
  <c r="K86" i="5"/>
  <c r="J86" i="5"/>
  <c r="I86" i="5"/>
  <c r="H86" i="5"/>
  <c r="G86" i="5"/>
  <c r="F86" i="5"/>
  <c r="E86" i="5"/>
  <c r="D86" i="5"/>
  <c r="M85" i="5"/>
  <c r="L85" i="5"/>
  <c r="K85" i="5"/>
  <c r="J85" i="5"/>
  <c r="I85" i="5"/>
  <c r="H85" i="5"/>
  <c r="G85" i="5"/>
  <c r="F85" i="5"/>
  <c r="E85" i="5"/>
  <c r="D85" i="5"/>
  <c r="M84" i="5"/>
  <c r="L84" i="5"/>
  <c r="K84" i="5"/>
  <c r="J84" i="5"/>
  <c r="I84" i="5"/>
  <c r="H84" i="5"/>
  <c r="G84" i="5"/>
  <c r="F84" i="5"/>
  <c r="E84" i="5"/>
  <c r="D84" i="5"/>
  <c r="M82" i="5"/>
  <c r="L82" i="5"/>
  <c r="K82" i="5"/>
  <c r="J82" i="5"/>
  <c r="I82" i="5"/>
  <c r="H82" i="5"/>
  <c r="G82" i="5"/>
  <c r="F82" i="5"/>
  <c r="E82" i="5"/>
  <c r="D82" i="5"/>
  <c r="M81" i="5"/>
  <c r="L81" i="5"/>
  <c r="K81" i="5"/>
  <c r="J81" i="5"/>
  <c r="I81" i="5"/>
  <c r="H81" i="5"/>
  <c r="G81" i="5"/>
  <c r="F81" i="5"/>
  <c r="E81" i="5"/>
  <c r="D81" i="5"/>
  <c r="M80" i="5"/>
  <c r="L80" i="5"/>
  <c r="K80" i="5"/>
  <c r="J80" i="5"/>
  <c r="I80" i="5"/>
  <c r="H80" i="5"/>
  <c r="G80" i="5"/>
  <c r="F80" i="5"/>
  <c r="E80" i="5"/>
  <c r="D80" i="5"/>
  <c r="M78" i="5"/>
  <c r="L78" i="5"/>
  <c r="K78" i="5"/>
  <c r="J78" i="5"/>
  <c r="I78" i="5"/>
  <c r="H78" i="5"/>
  <c r="G78" i="5"/>
  <c r="F78" i="5"/>
  <c r="E78" i="5"/>
  <c r="D78" i="5"/>
  <c r="M77" i="5"/>
  <c r="L77" i="5"/>
  <c r="K77" i="5"/>
  <c r="J77" i="5"/>
  <c r="I77" i="5"/>
  <c r="H77" i="5"/>
  <c r="G77" i="5"/>
  <c r="F77" i="5"/>
  <c r="E77" i="5"/>
  <c r="D77" i="5"/>
  <c r="M76" i="5"/>
  <c r="L76" i="5"/>
  <c r="K76" i="5"/>
  <c r="J76" i="5"/>
  <c r="I76" i="5"/>
  <c r="H76" i="5"/>
  <c r="G76" i="5"/>
  <c r="F76" i="5"/>
  <c r="E76" i="5"/>
  <c r="D76" i="5"/>
  <c r="M73" i="5"/>
  <c r="L73" i="5"/>
  <c r="K73" i="5"/>
  <c r="J73" i="5"/>
  <c r="I73" i="5"/>
  <c r="H73" i="5"/>
  <c r="G73" i="5"/>
  <c r="F73" i="5"/>
  <c r="E73" i="5"/>
  <c r="D73" i="5"/>
  <c r="M72" i="5"/>
  <c r="L72" i="5"/>
  <c r="K72" i="5"/>
  <c r="J72" i="5"/>
  <c r="I72" i="5"/>
  <c r="H72" i="5"/>
  <c r="G72" i="5"/>
  <c r="F72" i="5"/>
  <c r="E72" i="5"/>
  <c r="D72" i="5"/>
  <c r="M64" i="5"/>
  <c r="L64" i="5"/>
  <c r="K64" i="5"/>
  <c r="J64" i="5"/>
  <c r="I64" i="5"/>
  <c r="H64" i="5"/>
  <c r="G64" i="5"/>
  <c r="F64" i="5"/>
  <c r="E64" i="5"/>
  <c r="D64" i="5"/>
  <c r="M63" i="5"/>
  <c r="L63" i="5"/>
  <c r="K63" i="5"/>
  <c r="J63" i="5"/>
  <c r="I63" i="5"/>
  <c r="H63" i="5"/>
  <c r="G63" i="5"/>
  <c r="F63" i="5"/>
  <c r="E63" i="5"/>
  <c r="D63" i="5"/>
  <c r="L62" i="5"/>
  <c r="K62" i="5"/>
  <c r="J62" i="5"/>
  <c r="H62" i="5"/>
  <c r="G62" i="5"/>
  <c r="F62" i="5"/>
  <c r="D62" i="5"/>
  <c r="M61" i="5"/>
  <c r="L61" i="5"/>
  <c r="K61" i="5"/>
  <c r="J61" i="5"/>
  <c r="I61" i="5"/>
  <c r="H61" i="5"/>
  <c r="G61" i="5"/>
  <c r="F61" i="5"/>
  <c r="E61" i="5"/>
  <c r="D61" i="5"/>
  <c r="M60" i="5"/>
  <c r="L60" i="5"/>
  <c r="K60" i="5"/>
  <c r="J60" i="5"/>
  <c r="I60" i="5"/>
  <c r="H60" i="5"/>
  <c r="G60" i="5"/>
  <c r="F60" i="5"/>
  <c r="E60" i="5"/>
  <c r="D60" i="5"/>
  <c r="M58" i="5"/>
  <c r="L58" i="5"/>
  <c r="K58" i="5"/>
  <c r="J58" i="5"/>
  <c r="I58" i="5"/>
  <c r="H58" i="5"/>
  <c r="G58" i="5"/>
  <c r="F58" i="5"/>
  <c r="E58" i="5"/>
  <c r="D58" i="5"/>
  <c r="M57" i="5"/>
  <c r="L57" i="5"/>
  <c r="K57" i="5"/>
  <c r="J57" i="5"/>
  <c r="I57" i="5"/>
  <c r="H57" i="5"/>
  <c r="G57" i="5"/>
  <c r="F57" i="5"/>
  <c r="E57" i="5"/>
  <c r="D57" i="5"/>
  <c r="M56" i="5"/>
  <c r="L56" i="5"/>
  <c r="K56" i="5"/>
  <c r="J56" i="5"/>
  <c r="I56" i="5"/>
  <c r="H56" i="5"/>
  <c r="G56" i="5"/>
  <c r="F56" i="5"/>
  <c r="E56" i="5"/>
  <c r="D56" i="5"/>
  <c r="M54" i="5"/>
  <c r="L54" i="5"/>
  <c r="K54" i="5"/>
  <c r="J54" i="5"/>
  <c r="I54" i="5"/>
  <c r="H54" i="5"/>
  <c r="G54" i="5"/>
  <c r="F54" i="5"/>
  <c r="E54" i="5"/>
  <c r="D54" i="5"/>
  <c r="M53" i="5"/>
  <c r="L53" i="5"/>
  <c r="K53" i="5"/>
  <c r="J53" i="5"/>
  <c r="I53" i="5"/>
  <c r="H53" i="5"/>
  <c r="G53" i="5"/>
  <c r="F53" i="5"/>
  <c r="E53" i="5"/>
  <c r="D53" i="5"/>
  <c r="M52" i="5"/>
  <c r="L52" i="5"/>
  <c r="K52" i="5"/>
  <c r="J52" i="5"/>
  <c r="I52" i="5"/>
  <c r="H52" i="5"/>
  <c r="G52" i="5"/>
  <c r="F52" i="5"/>
  <c r="E52" i="5"/>
  <c r="D52" i="5"/>
  <c r="M50" i="5"/>
  <c r="L50" i="5"/>
  <c r="K50" i="5"/>
  <c r="J50" i="5"/>
  <c r="I50" i="5"/>
  <c r="H50" i="5"/>
  <c r="G50" i="5"/>
  <c r="F50" i="5"/>
  <c r="E50" i="5"/>
  <c r="D50" i="5"/>
  <c r="M49" i="5"/>
  <c r="L49" i="5"/>
  <c r="K49" i="5"/>
  <c r="J49" i="5"/>
  <c r="I49" i="5"/>
  <c r="H49" i="5"/>
  <c r="G49" i="5"/>
  <c r="F49" i="5"/>
  <c r="E49" i="5"/>
  <c r="D49" i="5"/>
  <c r="M48" i="5"/>
  <c r="L48" i="5"/>
  <c r="K48" i="5"/>
  <c r="J48" i="5"/>
  <c r="I48" i="5"/>
  <c r="H48" i="5"/>
  <c r="G48" i="5"/>
  <c r="F48" i="5"/>
  <c r="E48" i="5"/>
  <c r="D48" i="5"/>
  <c r="M46" i="5"/>
  <c r="L46" i="5"/>
  <c r="K46" i="5"/>
  <c r="J46" i="5"/>
  <c r="I46" i="5"/>
  <c r="H46" i="5"/>
  <c r="G46" i="5"/>
  <c r="F46" i="5"/>
  <c r="E46" i="5"/>
  <c r="D46" i="5"/>
  <c r="M45" i="5"/>
  <c r="L45" i="5"/>
  <c r="K45" i="5"/>
  <c r="J45" i="5"/>
  <c r="I45" i="5"/>
  <c r="H45" i="5"/>
  <c r="G45" i="5"/>
  <c r="F45" i="5"/>
  <c r="E45" i="5"/>
  <c r="D45" i="5"/>
  <c r="M44" i="5"/>
  <c r="L44" i="5"/>
  <c r="K44" i="5"/>
  <c r="J44" i="5"/>
  <c r="I44" i="5"/>
  <c r="H44" i="5"/>
  <c r="G44" i="5"/>
  <c r="F44" i="5"/>
  <c r="E44" i="5"/>
  <c r="D44" i="5"/>
  <c r="M42" i="5"/>
  <c r="L42" i="5"/>
  <c r="K42" i="5"/>
  <c r="J42" i="5"/>
  <c r="I42" i="5"/>
  <c r="H42" i="5"/>
  <c r="G42" i="5"/>
  <c r="F42" i="5"/>
  <c r="E42" i="5"/>
  <c r="D42" i="5"/>
  <c r="M41" i="5"/>
  <c r="L41" i="5"/>
  <c r="K41" i="5"/>
  <c r="J41" i="5"/>
  <c r="I41" i="5"/>
  <c r="H41" i="5"/>
  <c r="G41" i="5"/>
  <c r="F41" i="5"/>
  <c r="E41" i="5"/>
  <c r="D41" i="5"/>
  <c r="M40" i="5"/>
  <c r="L40" i="5"/>
  <c r="K40" i="5"/>
  <c r="J40" i="5"/>
  <c r="I40" i="5"/>
  <c r="H40" i="5"/>
  <c r="G40" i="5"/>
  <c r="F40" i="5"/>
  <c r="E40" i="5"/>
  <c r="D40" i="5"/>
  <c r="M38" i="5"/>
  <c r="L38" i="5"/>
  <c r="K38" i="5"/>
  <c r="J38" i="5"/>
  <c r="I38" i="5"/>
  <c r="H38" i="5"/>
  <c r="G38" i="5"/>
  <c r="F38" i="5"/>
  <c r="E38" i="5"/>
  <c r="D38" i="5"/>
  <c r="M37" i="5"/>
  <c r="L37" i="5"/>
  <c r="K37" i="5"/>
  <c r="J37" i="5"/>
  <c r="I37" i="5"/>
  <c r="H37" i="5"/>
  <c r="G37" i="5"/>
  <c r="F37" i="5"/>
  <c r="E37" i="5"/>
  <c r="D37" i="5"/>
  <c r="M36" i="5"/>
  <c r="L36" i="5"/>
  <c r="K36" i="5"/>
  <c r="J36" i="5"/>
  <c r="I36" i="5"/>
  <c r="H36" i="5"/>
  <c r="G36" i="5"/>
  <c r="F36" i="5"/>
  <c r="E36" i="5"/>
  <c r="D36" i="5"/>
  <c r="M33" i="5"/>
  <c r="L33" i="5"/>
  <c r="K33" i="5"/>
  <c r="J33" i="5"/>
  <c r="I33" i="5"/>
  <c r="H33" i="5"/>
  <c r="G33" i="5"/>
  <c r="F33" i="5"/>
  <c r="E33" i="5"/>
  <c r="D33" i="5"/>
  <c r="M32" i="5"/>
  <c r="L32" i="5"/>
  <c r="K32" i="5"/>
  <c r="J32" i="5"/>
  <c r="I32" i="5"/>
  <c r="H32" i="5"/>
  <c r="G32" i="5"/>
  <c r="F32" i="5"/>
  <c r="E32" i="5"/>
  <c r="D32" i="5"/>
  <c r="M31" i="5"/>
  <c r="L31" i="5"/>
  <c r="K31" i="5"/>
  <c r="J31" i="5"/>
  <c r="I31" i="5"/>
  <c r="H31" i="5"/>
  <c r="G31" i="5"/>
  <c r="F31" i="5"/>
  <c r="E31" i="5"/>
  <c r="D31" i="5"/>
  <c r="M29" i="5"/>
  <c r="L29" i="5"/>
  <c r="K29" i="5"/>
  <c r="J29" i="5"/>
  <c r="I29" i="5"/>
  <c r="H29" i="5"/>
  <c r="G29" i="5"/>
  <c r="F29" i="5"/>
  <c r="E29" i="5"/>
  <c r="D29" i="5"/>
  <c r="M28" i="5"/>
  <c r="L28" i="5"/>
  <c r="K28" i="5"/>
  <c r="J28" i="5"/>
  <c r="I28" i="5"/>
  <c r="H28" i="5"/>
  <c r="G28" i="5"/>
  <c r="F28" i="5"/>
  <c r="E28" i="5"/>
  <c r="D28" i="5"/>
  <c r="M27" i="5"/>
  <c r="L27" i="5"/>
  <c r="K27" i="5"/>
  <c r="J27" i="5"/>
  <c r="I27" i="5"/>
  <c r="H27" i="5"/>
  <c r="G27" i="5"/>
  <c r="F27" i="5"/>
  <c r="E27" i="5"/>
  <c r="D27" i="5"/>
  <c r="M25" i="5"/>
  <c r="L25" i="5"/>
  <c r="K25" i="5"/>
  <c r="J25" i="5"/>
  <c r="I25" i="5"/>
  <c r="H25" i="5"/>
  <c r="G25" i="5"/>
  <c r="F25" i="5"/>
  <c r="E25" i="5"/>
  <c r="D25" i="5"/>
  <c r="M24" i="5"/>
  <c r="L24" i="5"/>
  <c r="K24" i="5"/>
  <c r="J24" i="5"/>
  <c r="I24" i="5"/>
  <c r="H24" i="5"/>
  <c r="G24" i="5"/>
  <c r="F24" i="5"/>
  <c r="E24" i="5"/>
  <c r="D24" i="5"/>
  <c r="M23" i="5"/>
  <c r="L23" i="5"/>
  <c r="K23" i="5"/>
  <c r="J23" i="5"/>
  <c r="I23" i="5"/>
  <c r="H23" i="5"/>
  <c r="G23" i="5"/>
  <c r="F23" i="5"/>
  <c r="E23" i="5"/>
  <c r="D23" i="5"/>
  <c r="M21" i="5"/>
  <c r="L21" i="5"/>
  <c r="K21" i="5"/>
  <c r="J21" i="5"/>
  <c r="I21" i="5"/>
  <c r="H21" i="5"/>
  <c r="G21" i="5"/>
  <c r="F21" i="5"/>
  <c r="E21" i="5"/>
  <c r="D21" i="5"/>
  <c r="M20" i="5"/>
  <c r="L20" i="5"/>
  <c r="K20" i="5"/>
  <c r="J20" i="5"/>
  <c r="I20" i="5"/>
  <c r="H20" i="5"/>
  <c r="G20" i="5"/>
  <c r="F20" i="5"/>
  <c r="E20" i="5"/>
  <c r="D20" i="5"/>
  <c r="M19" i="5"/>
  <c r="L19" i="5"/>
  <c r="K19" i="5"/>
  <c r="J19" i="5"/>
  <c r="I19" i="5"/>
  <c r="H19" i="5"/>
  <c r="G19" i="5"/>
  <c r="F19" i="5"/>
  <c r="E19" i="5"/>
  <c r="D19" i="5"/>
  <c r="M17" i="5"/>
  <c r="L17" i="5"/>
  <c r="K17" i="5"/>
  <c r="J17" i="5"/>
  <c r="I17" i="5"/>
  <c r="H17" i="5"/>
  <c r="G17" i="5"/>
  <c r="F17" i="5"/>
  <c r="E17" i="5"/>
  <c r="D17" i="5"/>
  <c r="M16" i="5"/>
  <c r="L16" i="5"/>
  <c r="K16" i="5"/>
  <c r="J16" i="5"/>
  <c r="I16" i="5"/>
  <c r="H16" i="5"/>
  <c r="G16" i="5"/>
  <c r="F16" i="5"/>
  <c r="E16" i="5"/>
  <c r="D16" i="5"/>
  <c r="M15" i="5"/>
  <c r="L15" i="5"/>
  <c r="K15" i="5"/>
  <c r="J15" i="5"/>
  <c r="I15" i="5"/>
  <c r="H15" i="5"/>
  <c r="G15" i="5"/>
  <c r="F15" i="5"/>
  <c r="E15" i="5"/>
  <c r="D15" i="5"/>
  <c r="M13" i="5"/>
  <c r="L13" i="5"/>
  <c r="K13" i="5"/>
  <c r="J13" i="5"/>
  <c r="I13" i="5"/>
  <c r="H13" i="5"/>
  <c r="G13" i="5"/>
  <c r="F13" i="5"/>
  <c r="E13" i="5"/>
  <c r="D13" i="5"/>
  <c r="M12" i="5"/>
  <c r="L12" i="5"/>
  <c r="K12" i="5"/>
  <c r="J12" i="5"/>
  <c r="I12" i="5"/>
  <c r="H12" i="5"/>
  <c r="G12" i="5"/>
  <c r="F12" i="5"/>
  <c r="E12" i="5"/>
  <c r="D12" i="5"/>
  <c r="M11" i="5"/>
  <c r="L11" i="5"/>
  <c r="K11" i="5"/>
  <c r="J11" i="5"/>
  <c r="I11" i="5"/>
  <c r="H11" i="5"/>
  <c r="G11" i="5"/>
  <c r="F11" i="5"/>
  <c r="E11" i="5"/>
  <c r="D11" i="5"/>
  <c r="N344" i="5"/>
  <c r="N343" i="5"/>
  <c r="N342" i="5"/>
  <c r="N341" i="5"/>
  <c r="N340" i="5"/>
  <c r="N336" i="5"/>
  <c r="N335" i="5"/>
  <c r="N303" i="5"/>
  <c r="N278" i="5"/>
  <c r="N271" i="5"/>
  <c r="N270" i="5"/>
  <c r="N269" i="5"/>
  <c r="N268" i="5"/>
  <c r="N267" i="5"/>
  <c r="N266" i="5"/>
  <c r="N264" i="5"/>
  <c r="N263" i="5"/>
  <c r="N262" i="5"/>
  <c r="N261" i="5"/>
  <c r="N260" i="5"/>
  <c r="N258" i="5"/>
  <c r="N255" i="5"/>
  <c r="N254" i="5"/>
  <c r="N252" i="5"/>
  <c r="N251" i="5"/>
  <c r="N250" i="5"/>
  <c r="N249" i="5"/>
  <c r="N248" i="5"/>
  <c r="N247" i="5"/>
  <c r="N246" i="5"/>
  <c r="N245" i="5"/>
  <c r="N242" i="5"/>
  <c r="N241" i="5"/>
  <c r="N240" i="5"/>
  <c r="N239" i="5"/>
  <c r="N238" i="5"/>
  <c r="N237" i="5"/>
  <c r="N236" i="5"/>
  <c r="N235" i="5"/>
  <c r="N234" i="5"/>
  <c r="N232" i="5"/>
  <c r="N231" i="5"/>
  <c r="N230" i="5"/>
  <c r="N229" i="5"/>
  <c r="N228" i="5"/>
  <c r="N227" i="5"/>
  <c r="N226" i="5"/>
  <c r="N225" i="5"/>
  <c r="N216" i="5"/>
  <c r="N215" i="5"/>
  <c r="N206" i="5"/>
  <c r="N205" i="5"/>
  <c r="N202" i="5"/>
  <c r="N201" i="5"/>
  <c r="N198" i="5"/>
  <c r="N197" i="5"/>
  <c r="N196" i="5"/>
  <c r="N195" i="5"/>
  <c r="N194" i="5"/>
  <c r="N193" i="5"/>
  <c r="N192" i="5"/>
  <c r="N190" i="5"/>
  <c r="N189" i="5"/>
  <c r="N188" i="5"/>
  <c r="N183" i="5"/>
  <c r="N182" i="5"/>
  <c r="N181" i="5"/>
  <c r="N180" i="5"/>
  <c r="N178" i="5"/>
  <c r="N177" i="5"/>
  <c r="N176" i="5"/>
  <c r="N169" i="5"/>
  <c r="N168" i="5"/>
  <c r="N165" i="5"/>
  <c r="N164" i="5"/>
  <c r="N159" i="5"/>
  <c r="N158" i="5"/>
  <c r="N157" i="5"/>
  <c r="N156" i="5"/>
  <c r="N155" i="5"/>
  <c r="N154" i="5"/>
  <c r="N153" i="5"/>
  <c r="N152" i="5"/>
  <c r="N151" i="5"/>
  <c r="N150" i="5"/>
  <c r="N149" i="5"/>
  <c r="N146" i="5"/>
  <c r="N145" i="5"/>
  <c r="N111" i="5"/>
  <c r="N110" i="5"/>
  <c r="N109" i="5"/>
  <c r="N107" i="5"/>
  <c r="N106" i="5"/>
  <c r="N105" i="5"/>
  <c r="N103" i="5"/>
  <c r="N102" i="5"/>
  <c r="N101" i="5"/>
  <c r="N99" i="5"/>
  <c r="N98" i="5"/>
  <c r="N97" i="5"/>
  <c r="N95" i="5"/>
  <c r="N94" i="5"/>
  <c r="N93" i="5"/>
  <c r="N90" i="5"/>
  <c r="N89" i="5"/>
  <c r="N88" i="5"/>
  <c r="N86" i="5"/>
  <c r="N85" i="5"/>
  <c r="N84" i="5"/>
  <c r="N82" i="5"/>
  <c r="N81" i="5"/>
  <c r="N80" i="5"/>
  <c r="N78" i="5"/>
  <c r="N77" i="5"/>
  <c r="N76" i="5"/>
  <c r="N73" i="5"/>
  <c r="N72" i="5"/>
  <c r="N64" i="5"/>
  <c r="N63" i="5"/>
  <c r="N62" i="5"/>
  <c r="N61" i="5"/>
  <c r="N60" i="5"/>
  <c r="N58" i="5"/>
  <c r="N57" i="5"/>
  <c r="N56" i="5"/>
  <c r="N54" i="5"/>
  <c r="N53" i="5"/>
  <c r="N52" i="5"/>
  <c r="N50" i="5"/>
  <c r="N49" i="5"/>
  <c r="N48" i="5"/>
  <c r="N46" i="5"/>
  <c r="N45" i="5"/>
  <c r="N44" i="5"/>
  <c r="N42" i="5"/>
  <c r="N41" i="5"/>
  <c r="N40" i="5"/>
  <c r="N38" i="5"/>
  <c r="N37" i="5"/>
  <c r="N36" i="5"/>
  <c r="N33" i="5"/>
  <c r="N32" i="5"/>
  <c r="N31" i="5"/>
  <c r="N29" i="5"/>
  <c r="N28" i="5"/>
  <c r="N27" i="5"/>
  <c r="N25" i="5"/>
  <c r="N24" i="5"/>
  <c r="N23" i="5"/>
  <c r="N21" i="5"/>
  <c r="N20" i="5"/>
  <c r="N19" i="5"/>
  <c r="N17" i="5"/>
  <c r="N16" i="5"/>
  <c r="N15" i="5"/>
  <c r="N13" i="5"/>
  <c r="N12" i="5"/>
  <c r="N11" i="5"/>
  <c r="T289" i="5" l="1"/>
  <c r="P57" i="4" l="1"/>
  <c r="P56" i="4"/>
  <c r="P56" i="5" s="1"/>
  <c r="P54" i="4"/>
  <c r="P54" i="5" s="1"/>
  <c r="P53" i="4"/>
  <c r="P53" i="5" s="1"/>
  <c r="P50" i="4"/>
  <c r="P50" i="5" s="1"/>
  <c r="P49" i="4"/>
  <c r="P49" i="5" s="1"/>
  <c r="P46" i="4"/>
  <c r="P46" i="5" s="1"/>
  <c r="P45" i="4"/>
  <c r="P45" i="5" s="1"/>
  <c r="P42" i="4"/>
  <c r="P42" i="5" s="1"/>
  <c r="P41" i="4"/>
  <c r="P41" i="5" s="1"/>
  <c r="P37" i="4"/>
  <c r="P37" i="5" s="1"/>
  <c r="P33" i="4"/>
  <c r="P33" i="5" s="1"/>
  <c r="P32" i="4"/>
  <c r="P28" i="4"/>
  <c r="P28" i="5" s="1"/>
  <c r="P24" i="4"/>
  <c r="P127" i="4" s="1"/>
  <c r="P20" i="4"/>
  <c r="P123" i="4" s="1"/>
  <c r="P16" i="4"/>
  <c r="P119" i="4" s="1"/>
  <c r="O344" i="5"/>
  <c r="M344" i="5"/>
  <c r="L344" i="5"/>
  <c r="K344" i="5"/>
  <c r="O343" i="5"/>
  <c r="M343" i="5"/>
  <c r="L343" i="5"/>
  <c r="K343" i="5"/>
  <c r="O342" i="5"/>
  <c r="M342" i="5"/>
  <c r="L342" i="5"/>
  <c r="K342" i="5"/>
  <c r="O341" i="5"/>
  <c r="M341" i="5"/>
  <c r="L341" i="5"/>
  <c r="K341" i="5"/>
  <c r="O340" i="5"/>
  <c r="M340" i="5"/>
  <c r="L340" i="5"/>
  <c r="K340" i="5"/>
  <c r="O336" i="5"/>
  <c r="M336" i="5"/>
  <c r="L336" i="5"/>
  <c r="K336" i="5"/>
  <c r="O335" i="5"/>
  <c r="M335" i="5"/>
  <c r="L335" i="5"/>
  <c r="K335" i="5"/>
  <c r="T275" i="5"/>
  <c r="T327" i="5"/>
  <c r="T326" i="5"/>
  <c r="T325" i="5"/>
  <c r="T324" i="5"/>
  <c r="T323" i="5"/>
  <c r="T322" i="5"/>
  <c r="T320" i="5"/>
  <c r="T318" i="5"/>
  <c r="T317" i="5"/>
  <c r="T315" i="5"/>
  <c r="T314" i="5"/>
  <c r="T313" i="5"/>
  <c r="T312" i="5"/>
  <c r="T309" i="5"/>
  <c r="T308" i="5"/>
  <c r="T307" i="5"/>
  <c r="T306" i="5"/>
  <c r="T305" i="5"/>
  <c r="T304" i="5"/>
  <c r="T303" i="5"/>
  <c r="T301" i="5"/>
  <c r="T300" i="5"/>
  <c r="T299" i="5"/>
  <c r="T298" i="5"/>
  <c r="T297" i="5"/>
  <c r="T296" i="5"/>
  <c r="T295" i="5"/>
  <c r="T294" i="5"/>
  <c r="T292" i="5"/>
  <c r="T291" i="5"/>
  <c r="T288" i="5"/>
  <c r="T287" i="5"/>
  <c r="T286" i="5"/>
  <c r="T285" i="5"/>
  <c r="T284" i="5"/>
  <c r="T283" i="5"/>
  <c r="T282" i="5"/>
  <c r="T281" i="5"/>
  <c r="T280" i="5"/>
  <c r="T279" i="5"/>
  <c r="T278" i="5"/>
  <c r="T271" i="5"/>
  <c r="T270" i="5"/>
  <c r="T269" i="5"/>
  <c r="T268" i="5"/>
  <c r="T267" i="5"/>
  <c r="T266" i="5"/>
  <c r="T264" i="5"/>
  <c r="T263" i="5"/>
  <c r="T262" i="5"/>
  <c r="T261" i="5"/>
  <c r="T260" i="5"/>
  <c r="T258" i="5"/>
  <c r="T255" i="5"/>
  <c r="T254" i="5"/>
  <c r="T253" i="5"/>
  <c r="T252" i="5"/>
  <c r="P253" i="5"/>
  <c r="T222" i="5"/>
  <c r="T251" i="5"/>
  <c r="T250" i="5"/>
  <c r="T249" i="5"/>
  <c r="T248" i="5"/>
  <c r="T247" i="5"/>
  <c r="T246" i="5"/>
  <c r="T245" i="5"/>
  <c r="T242" i="5"/>
  <c r="T241" i="5"/>
  <c r="T240" i="5"/>
  <c r="T239" i="5"/>
  <c r="T238" i="5"/>
  <c r="T237" i="5"/>
  <c r="T236" i="5"/>
  <c r="T235" i="5"/>
  <c r="T234" i="5"/>
  <c r="T232" i="5"/>
  <c r="T231" i="5"/>
  <c r="T230" i="5"/>
  <c r="T229" i="5"/>
  <c r="T228" i="5"/>
  <c r="T227" i="5"/>
  <c r="T226" i="5"/>
  <c r="T225" i="5"/>
  <c r="T213" i="5"/>
  <c r="T216" i="5"/>
  <c r="T215" i="5"/>
  <c r="T206" i="5"/>
  <c r="T205" i="5"/>
  <c r="T202" i="5"/>
  <c r="T201" i="5"/>
  <c r="T198" i="5"/>
  <c r="T197" i="5"/>
  <c r="T196" i="5"/>
  <c r="T195" i="5"/>
  <c r="T194" i="5"/>
  <c r="T193" i="5"/>
  <c r="T192" i="5"/>
  <c r="T190" i="5"/>
  <c r="T189" i="5"/>
  <c r="T188" i="5"/>
  <c r="T183" i="5"/>
  <c r="T182" i="5"/>
  <c r="T181" i="5"/>
  <c r="T178" i="5"/>
  <c r="T177" i="5"/>
  <c r="T176" i="5"/>
  <c r="P334" i="5"/>
  <c r="P275" i="5"/>
  <c r="P222" i="5"/>
  <c r="P213" i="5"/>
  <c r="P163" i="5"/>
  <c r="P68" i="5"/>
  <c r="P344" i="5"/>
  <c r="P343" i="5"/>
  <c r="P342" i="5"/>
  <c r="P341" i="5"/>
  <c r="P340" i="5"/>
  <c r="P336" i="5"/>
  <c r="P335" i="5"/>
  <c r="P303" i="5"/>
  <c r="P278" i="5"/>
  <c r="P271" i="5"/>
  <c r="P270" i="5"/>
  <c r="P269" i="5"/>
  <c r="P268" i="5"/>
  <c r="P267" i="5"/>
  <c r="P266" i="5"/>
  <c r="P264" i="5"/>
  <c r="P263" i="5"/>
  <c r="P262" i="5"/>
  <c r="P261" i="5"/>
  <c r="P260" i="5"/>
  <c r="P258" i="5"/>
  <c r="P255" i="5"/>
  <c r="P254" i="5"/>
  <c r="P252" i="5"/>
  <c r="P251" i="5"/>
  <c r="P250" i="5"/>
  <c r="P249" i="5"/>
  <c r="P248" i="5"/>
  <c r="P247" i="5"/>
  <c r="P246" i="5"/>
  <c r="P245" i="5"/>
  <c r="P242" i="5"/>
  <c r="P241" i="5"/>
  <c r="P240" i="5"/>
  <c r="P239" i="5"/>
  <c r="P238" i="5"/>
  <c r="P237" i="5"/>
  <c r="P236" i="5"/>
  <c r="P235" i="5"/>
  <c r="P234" i="5"/>
  <c r="P232" i="5"/>
  <c r="P231" i="5"/>
  <c r="P230" i="5"/>
  <c r="P229" i="5"/>
  <c r="P228" i="5"/>
  <c r="P227" i="5"/>
  <c r="P226" i="5"/>
  <c r="P225" i="5"/>
  <c r="P216" i="5"/>
  <c r="P215" i="5"/>
  <c r="P206" i="5"/>
  <c r="P205" i="5"/>
  <c r="P202" i="5"/>
  <c r="P201" i="5"/>
  <c r="P198" i="5"/>
  <c r="P197" i="5"/>
  <c r="P196" i="5"/>
  <c r="P195" i="5"/>
  <c r="P194" i="5"/>
  <c r="P193" i="5"/>
  <c r="P192" i="5"/>
  <c r="P190" i="5"/>
  <c r="P189" i="5"/>
  <c r="P188" i="5"/>
  <c r="P183" i="5"/>
  <c r="P182" i="5"/>
  <c r="P181" i="5"/>
  <c r="P178" i="5"/>
  <c r="P177" i="5"/>
  <c r="P176" i="5"/>
  <c r="P169" i="5"/>
  <c r="P168" i="5"/>
  <c r="P165" i="5"/>
  <c r="P164" i="5"/>
  <c r="P159" i="5"/>
  <c r="P158" i="5"/>
  <c r="P157" i="5"/>
  <c r="P156" i="5"/>
  <c r="P155" i="5"/>
  <c r="P154" i="5"/>
  <c r="P153" i="5"/>
  <c r="P152" i="5"/>
  <c r="P151" i="5"/>
  <c r="P150" i="5"/>
  <c r="P149" i="5"/>
  <c r="P146" i="5"/>
  <c r="P145" i="5"/>
  <c r="P111" i="5"/>
  <c r="P110" i="5"/>
  <c r="P109" i="5"/>
  <c r="P107" i="5"/>
  <c r="P106" i="5"/>
  <c r="P105" i="5"/>
  <c r="P103" i="5"/>
  <c r="P102" i="5"/>
  <c r="P101" i="5"/>
  <c r="P99" i="5"/>
  <c r="P98" i="5"/>
  <c r="P97" i="5"/>
  <c r="P95" i="5"/>
  <c r="P94" i="5"/>
  <c r="P93" i="5"/>
  <c r="P90" i="5"/>
  <c r="P89" i="5"/>
  <c r="P88" i="5"/>
  <c r="P86" i="5"/>
  <c r="P85" i="5"/>
  <c r="P84" i="5"/>
  <c r="P82" i="5"/>
  <c r="P81" i="5"/>
  <c r="P80" i="5"/>
  <c r="P78" i="5"/>
  <c r="P77" i="5"/>
  <c r="P76" i="5"/>
  <c r="P73" i="5"/>
  <c r="P72" i="5"/>
  <c r="P64" i="5"/>
  <c r="P63" i="5"/>
  <c r="P62" i="5"/>
  <c r="P61" i="5"/>
  <c r="P60" i="5"/>
  <c r="P58" i="5"/>
  <c r="P57" i="5"/>
  <c r="P52" i="5"/>
  <c r="P48" i="5"/>
  <c r="P44" i="5"/>
  <c r="P40" i="5"/>
  <c r="P38" i="5"/>
  <c r="P36" i="5"/>
  <c r="P32" i="5"/>
  <c r="P31" i="5"/>
  <c r="P29" i="5"/>
  <c r="P27" i="5"/>
  <c r="P25" i="5"/>
  <c r="P23" i="5"/>
  <c r="P21" i="5"/>
  <c r="P19" i="5"/>
  <c r="P17" i="5"/>
  <c r="P15" i="5"/>
  <c r="P13" i="5"/>
  <c r="P12" i="5"/>
  <c r="P11" i="5"/>
  <c r="P16" i="5" l="1"/>
  <c r="P20" i="5"/>
  <c r="P24" i="5"/>
  <c r="T329" i="4"/>
  <c r="T330" i="4"/>
  <c r="T319" i="4"/>
  <c r="T311" i="4"/>
  <c r="T302" i="4"/>
  <c r="T293" i="4"/>
  <c r="T277" i="4"/>
  <c r="T330" i="5" l="1"/>
  <c r="T302" i="5"/>
  <c r="T329" i="5"/>
  <c r="T293" i="5"/>
  <c r="T311" i="5"/>
  <c r="T319" i="5"/>
  <c r="T277" i="5"/>
  <c r="T265" i="4"/>
  <c r="T265" i="5" s="1"/>
  <c r="T256" i="5"/>
  <c r="T244" i="4"/>
  <c r="T244" i="5" s="1"/>
  <c r="T233" i="4"/>
  <c r="T233" i="5" s="1"/>
  <c r="T224" i="4"/>
  <c r="T224" i="5" s="1"/>
  <c r="T180" i="5"/>
  <c r="T207" i="4"/>
  <c r="T207" i="5" s="1"/>
  <c r="T203" i="4"/>
  <c r="T203" i="5" s="1"/>
  <c r="T191" i="4"/>
  <c r="T191" i="5" s="1"/>
  <c r="T187" i="4"/>
  <c r="T187" i="5" s="1"/>
  <c r="T179" i="4"/>
  <c r="T179" i="5" s="1"/>
  <c r="T184" i="4" l="1"/>
  <c r="T184" i="5" s="1"/>
  <c r="T243" i="4"/>
  <c r="T223" i="4"/>
  <c r="T223" i="5" s="1"/>
  <c r="T199" i="4"/>
  <c r="T199" i="5" s="1"/>
  <c r="P10" i="4"/>
  <c r="P14" i="4"/>
  <c r="P18" i="4"/>
  <c r="P22" i="4"/>
  <c r="P26" i="4"/>
  <c r="P30" i="4"/>
  <c r="P35" i="4"/>
  <c r="P39" i="4"/>
  <c r="P43" i="4"/>
  <c r="P47" i="4"/>
  <c r="P51" i="4"/>
  <c r="P55" i="4"/>
  <c r="P59" i="4"/>
  <c r="P47" i="5" l="1"/>
  <c r="P30" i="5"/>
  <c r="P14" i="5"/>
  <c r="P59" i="5"/>
  <c r="P26" i="5"/>
  <c r="P10" i="5"/>
  <c r="P55" i="5"/>
  <c r="P39" i="5"/>
  <c r="P22" i="5"/>
  <c r="P51" i="5"/>
  <c r="P35" i="5"/>
  <c r="P18" i="5"/>
  <c r="T243" i="5"/>
  <c r="T185" i="4"/>
  <c r="T186" i="4" s="1"/>
  <c r="T186" i="5" s="1"/>
  <c r="P43" i="5"/>
  <c r="P34" i="4"/>
  <c r="P9" i="4"/>
  <c r="P9" i="5" l="1"/>
  <c r="P34" i="5"/>
  <c r="T200" i="4"/>
  <c r="T200" i="5" s="1"/>
  <c r="T185" i="5"/>
  <c r="P71" i="4"/>
  <c r="P113" i="4" s="1"/>
  <c r="P75" i="4"/>
  <c r="P117" i="4" s="1"/>
  <c r="P79" i="4"/>
  <c r="P121" i="4" s="1"/>
  <c r="P83" i="4"/>
  <c r="P125" i="4" s="1"/>
  <c r="P87" i="4"/>
  <c r="P92" i="4"/>
  <c r="P96" i="4"/>
  <c r="P100" i="4"/>
  <c r="P104" i="4"/>
  <c r="P108" i="4"/>
  <c r="P131" i="4"/>
  <c r="P132" i="4"/>
  <c r="P134" i="4"/>
  <c r="P135" i="4"/>
  <c r="P137" i="4"/>
  <c r="P138" i="4"/>
  <c r="P140" i="4"/>
  <c r="P141" i="4"/>
  <c r="P143" i="4"/>
  <c r="P144" i="4"/>
  <c r="P148" i="4"/>
  <c r="P171" i="4"/>
  <c r="P166" i="4"/>
  <c r="P166" i="5" l="1"/>
  <c r="P143" i="5"/>
  <c r="P137" i="5"/>
  <c r="P131" i="5"/>
  <c r="P125" i="5"/>
  <c r="P115" i="5"/>
  <c r="P171" i="5"/>
  <c r="P141" i="5"/>
  <c r="P135" i="5"/>
  <c r="P128" i="5"/>
  <c r="P124" i="5"/>
  <c r="P114" i="5"/>
  <c r="P148" i="5"/>
  <c r="P140" i="5"/>
  <c r="P134" i="5"/>
  <c r="P127" i="5"/>
  <c r="P121" i="5"/>
  <c r="P108" i="5"/>
  <c r="P92" i="5"/>
  <c r="P144" i="5"/>
  <c r="P138" i="5"/>
  <c r="P132" i="5"/>
  <c r="P126" i="5"/>
  <c r="P119" i="5"/>
  <c r="P104" i="5"/>
  <c r="P87" i="5"/>
  <c r="T204" i="4"/>
  <c r="T204" i="5" s="1"/>
  <c r="P139" i="4"/>
  <c r="T214" i="4"/>
  <c r="T217" i="4" s="1"/>
  <c r="T217" i="5" s="1"/>
  <c r="P142" i="4"/>
  <c r="P75" i="5"/>
  <c r="P71" i="5"/>
  <c r="P130" i="4"/>
  <c r="P136" i="4"/>
  <c r="P100" i="5"/>
  <c r="P83" i="5"/>
  <c r="P133" i="4"/>
  <c r="P96" i="5"/>
  <c r="P79" i="5"/>
  <c r="P91" i="4"/>
  <c r="P70" i="4"/>
  <c r="P170" i="4"/>
  <c r="P167" i="4"/>
  <c r="P122" i="5" l="1"/>
  <c r="P123" i="5"/>
  <c r="P142" i="5"/>
  <c r="P167" i="5"/>
  <c r="P117" i="5"/>
  <c r="P113" i="5"/>
  <c r="P170" i="5"/>
  <c r="P120" i="5"/>
  <c r="P133" i="5"/>
  <c r="P136" i="5"/>
  <c r="P139" i="5"/>
  <c r="P70" i="5"/>
  <c r="P130" i="5"/>
  <c r="P118" i="5"/>
  <c r="T208" i="4"/>
  <c r="T208" i="5" s="1"/>
  <c r="T214" i="5"/>
  <c r="T218" i="4"/>
  <c r="T218" i="5" s="1"/>
  <c r="P129" i="4"/>
  <c r="P91" i="5"/>
  <c r="P69" i="4"/>
  <c r="P112" i="4"/>
  <c r="P69" i="5" l="1"/>
  <c r="P129" i="5"/>
  <c r="P112" i="5"/>
  <c r="T276" i="4"/>
  <c r="T276" i="5" s="1"/>
  <c r="T209" i="4"/>
  <c r="T209" i="5" s="1"/>
  <c r="P339" i="4"/>
  <c r="P302" i="4"/>
  <c r="P311" i="4"/>
  <c r="P277" i="4"/>
  <c r="P293" i="4"/>
  <c r="P329" i="4"/>
  <c r="P330" i="4"/>
  <c r="P233" i="4"/>
  <c r="P224" i="4"/>
  <c r="P265" i="4"/>
  <c r="P233" i="5" l="1"/>
  <c r="P330" i="5"/>
  <c r="P311" i="5"/>
  <c r="P265" i="5"/>
  <c r="P329" i="5"/>
  <c r="P302" i="5"/>
  <c r="P277" i="5"/>
  <c r="P224" i="5"/>
  <c r="P293" i="5"/>
  <c r="T310" i="4"/>
  <c r="P339" i="5"/>
  <c r="P337" i="4"/>
  <c r="P319" i="4"/>
  <c r="P244" i="4"/>
  <c r="P223" i="4"/>
  <c r="T328" i="4" l="1"/>
  <c r="T328" i="5" s="1"/>
  <c r="T310" i="5"/>
  <c r="P319" i="5"/>
  <c r="P244" i="5"/>
  <c r="P256" i="5"/>
  <c r="P223" i="5"/>
  <c r="P337" i="5"/>
  <c r="P338" i="4"/>
  <c r="P243" i="4"/>
  <c r="P338" i="5" l="1"/>
  <c r="P243" i="5"/>
  <c r="P179" i="4"/>
  <c r="P187" i="4"/>
  <c r="P191" i="4"/>
  <c r="P203" i="4"/>
  <c r="P207" i="4"/>
  <c r="P203" i="5" l="1"/>
  <c r="P191" i="5"/>
  <c r="P187" i="5"/>
  <c r="P207" i="5"/>
  <c r="P179" i="5"/>
  <c r="P184" i="4"/>
  <c r="P180" i="5"/>
  <c r="P199" i="4"/>
  <c r="J270" i="4"/>
  <c r="P184" i="5" l="1"/>
  <c r="J270" i="5"/>
  <c r="P199" i="5"/>
  <c r="P185" i="4"/>
  <c r="P147" i="4"/>
  <c r="H233" i="4"/>
  <c r="P147" i="5" l="1"/>
  <c r="P186" i="4"/>
  <c r="H233" i="5"/>
  <c r="P200" i="4"/>
  <c r="P185" i="5"/>
  <c r="O261" i="5"/>
  <c r="P186" i="5" l="1"/>
  <c r="P200" i="5"/>
  <c r="P204" i="4"/>
  <c r="P214" i="4"/>
  <c r="M265" i="4"/>
  <c r="L265" i="4"/>
  <c r="M244" i="4"/>
  <c r="L244" i="4"/>
  <c r="M224" i="4"/>
  <c r="L224" i="4"/>
  <c r="L244" i="5" l="1"/>
  <c r="M224" i="5"/>
  <c r="M244" i="5"/>
  <c r="M265" i="5"/>
  <c r="L233" i="5"/>
  <c r="L256" i="5"/>
  <c r="P217" i="4"/>
  <c r="L224" i="5"/>
  <c r="L265" i="5"/>
  <c r="M233" i="5"/>
  <c r="M256" i="5"/>
  <c r="P204" i="5"/>
  <c r="P208" i="4"/>
  <c r="P214" i="5"/>
  <c r="L243" i="4"/>
  <c r="M243" i="4"/>
  <c r="L223" i="4"/>
  <c r="M223" i="4"/>
  <c r="P218" i="4" l="1"/>
  <c r="P217" i="5"/>
  <c r="M243" i="5"/>
  <c r="L243" i="5"/>
  <c r="P208" i="5"/>
  <c r="L223" i="5"/>
  <c r="M223" i="5"/>
  <c r="P209" i="4"/>
  <c r="P276" i="4"/>
  <c r="O330" i="4"/>
  <c r="O329" i="4"/>
  <c r="O191" i="4"/>
  <c r="N191" i="4"/>
  <c r="P218" i="5" l="1"/>
  <c r="N191" i="5"/>
  <c r="P276" i="5"/>
  <c r="P209" i="5"/>
  <c r="P310" i="4"/>
  <c r="O303" i="5"/>
  <c r="O278" i="5"/>
  <c r="O271" i="5"/>
  <c r="O270" i="5"/>
  <c r="O269" i="5"/>
  <c r="O268" i="5"/>
  <c r="O267" i="5"/>
  <c r="O266" i="5"/>
  <c r="O264" i="5"/>
  <c r="O263" i="5"/>
  <c r="O254" i="5"/>
  <c r="O262" i="5"/>
  <c r="O260" i="5"/>
  <c r="O258" i="5"/>
  <c r="O255" i="5"/>
  <c r="O252" i="5"/>
  <c r="O251" i="5"/>
  <c r="O250" i="5"/>
  <c r="O249" i="5"/>
  <c r="O248" i="5"/>
  <c r="O247" i="5"/>
  <c r="O246" i="5"/>
  <c r="O245" i="5"/>
  <c r="O242" i="5"/>
  <c r="O241" i="5"/>
  <c r="O240" i="5"/>
  <c r="O239" i="5"/>
  <c r="O238" i="5"/>
  <c r="O237" i="5"/>
  <c r="O236" i="5"/>
  <c r="O235" i="5"/>
  <c r="O234" i="5"/>
  <c r="O232" i="5"/>
  <c r="O231" i="5"/>
  <c r="O230" i="5"/>
  <c r="O229" i="5"/>
  <c r="O228" i="5"/>
  <c r="O227" i="5"/>
  <c r="O226" i="5"/>
  <c r="O225" i="5"/>
  <c r="O216" i="5"/>
  <c r="O215" i="5"/>
  <c r="O206" i="5"/>
  <c r="O205" i="5"/>
  <c r="O202" i="5"/>
  <c r="O201" i="5"/>
  <c r="O198" i="5"/>
  <c r="O197" i="5"/>
  <c r="O196" i="5"/>
  <c r="O195" i="5"/>
  <c r="O194" i="5"/>
  <c r="O193" i="5"/>
  <c r="O192" i="5"/>
  <c r="O190" i="5"/>
  <c r="O189" i="5"/>
  <c r="O188" i="5"/>
  <c r="O183" i="5"/>
  <c r="O182" i="5"/>
  <c r="O181" i="5"/>
  <c r="O178" i="5"/>
  <c r="O177" i="5"/>
  <c r="O176" i="5"/>
  <c r="O169" i="5"/>
  <c r="O168" i="5"/>
  <c r="O165" i="5"/>
  <c r="O164" i="5"/>
  <c r="O159" i="5"/>
  <c r="O158" i="5"/>
  <c r="O157" i="5"/>
  <c r="O156" i="5"/>
  <c r="O155" i="5"/>
  <c r="O154" i="5"/>
  <c r="O153" i="5"/>
  <c r="O152" i="5"/>
  <c r="O151" i="5"/>
  <c r="O150" i="5"/>
  <c r="O149" i="5"/>
  <c r="O146" i="5"/>
  <c r="O145" i="5"/>
  <c r="O111" i="5"/>
  <c r="O110" i="5"/>
  <c r="O109" i="5"/>
  <c r="O107" i="5"/>
  <c r="O106" i="5"/>
  <c r="O105" i="5"/>
  <c r="O103" i="5"/>
  <c r="O102" i="5"/>
  <c r="O101" i="5"/>
  <c r="O99" i="5"/>
  <c r="O98" i="5"/>
  <c r="O97" i="5"/>
  <c r="O95" i="5"/>
  <c r="O94" i="5"/>
  <c r="O93" i="5"/>
  <c r="O90" i="5"/>
  <c r="O89" i="5"/>
  <c r="O88" i="5"/>
  <c r="O86" i="5"/>
  <c r="O85" i="5"/>
  <c r="O84" i="5"/>
  <c r="O82" i="5"/>
  <c r="O81" i="5"/>
  <c r="O80" i="5"/>
  <c r="O78" i="5"/>
  <c r="O77" i="5"/>
  <c r="O76" i="5"/>
  <c r="O73" i="5"/>
  <c r="O72" i="5"/>
  <c r="O64" i="5"/>
  <c r="O63" i="5"/>
  <c r="O62" i="5"/>
  <c r="O61" i="5"/>
  <c r="O60" i="5"/>
  <c r="O58" i="5"/>
  <c r="O57" i="5"/>
  <c r="O56" i="5"/>
  <c r="O54" i="5"/>
  <c r="O53" i="5"/>
  <c r="O52" i="5"/>
  <c r="O50" i="5"/>
  <c r="O49" i="5"/>
  <c r="O48" i="5"/>
  <c r="O46" i="5"/>
  <c r="O45" i="5"/>
  <c r="O44" i="5"/>
  <c r="O42" i="5"/>
  <c r="O41" i="5"/>
  <c r="O40" i="5"/>
  <c r="O38" i="5"/>
  <c r="O37" i="5"/>
  <c r="O36" i="5"/>
  <c r="O33" i="5"/>
  <c r="O32" i="5"/>
  <c r="O31" i="5"/>
  <c r="O29" i="5"/>
  <c r="O28" i="5"/>
  <c r="O27" i="5"/>
  <c r="O25" i="5"/>
  <c r="O24" i="5"/>
  <c r="O23" i="5"/>
  <c r="O21" i="5"/>
  <c r="O20" i="5"/>
  <c r="O19" i="5"/>
  <c r="O17" i="5"/>
  <c r="O16" i="5"/>
  <c r="O15" i="5"/>
  <c r="O13" i="5"/>
  <c r="O12" i="5"/>
  <c r="O11" i="5"/>
  <c r="P310" i="5" l="1"/>
  <c r="P328" i="4"/>
  <c r="P328" i="5" l="1"/>
  <c r="O180" i="5"/>
  <c r="O144" i="4"/>
  <c r="O143" i="4"/>
  <c r="O141" i="4"/>
  <c r="O140" i="4"/>
  <c r="O138" i="4"/>
  <c r="O137" i="4"/>
  <c r="O135" i="4"/>
  <c r="O134" i="4"/>
  <c r="O132" i="4"/>
  <c r="O131" i="4"/>
  <c r="O121" i="5" l="1"/>
  <c r="O135" i="5"/>
  <c r="O141" i="5"/>
  <c r="O114" i="5"/>
  <c r="O115" i="5"/>
  <c r="O125" i="5"/>
  <c r="O132" i="5"/>
  <c r="O138" i="5"/>
  <c r="O144" i="5"/>
  <c r="O119" i="5"/>
  <c r="O127" i="5"/>
  <c r="O134" i="5"/>
  <c r="O140" i="5"/>
  <c r="O128" i="5"/>
  <c r="O124" i="5"/>
  <c r="O131" i="5"/>
  <c r="O137" i="5"/>
  <c r="O143" i="5"/>
  <c r="N59" i="4"/>
  <c r="N59" i="5" l="1"/>
  <c r="O59" i="4"/>
  <c r="O18" i="4"/>
  <c r="O18" i="5" l="1"/>
  <c r="O59" i="5"/>
  <c r="N163" i="5"/>
  <c r="O244" i="4" l="1"/>
  <c r="O244" i="5" l="1"/>
  <c r="O339" i="4"/>
  <c r="O337" i="4"/>
  <c r="O330" i="5"/>
  <c r="O329" i="5"/>
  <c r="O319" i="4"/>
  <c r="O311" i="4"/>
  <c r="O302" i="4"/>
  <c r="O277" i="4"/>
  <c r="O265" i="4"/>
  <c r="O224" i="4"/>
  <c r="O339" i="5" l="1"/>
  <c r="O337" i="5"/>
  <c r="O224" i="5"/>
  <c r="O233" i="5"/>
  <c r="O265" i="5"/>
  <c r="O319" i="5"/>
  <c r="O311" i="5"/>
  <c r="O302" i="5"/>
  <c r="O277" i="5"/>
  <c r="O243" i="4"/>
  <c r="O256" i="5"/>
  <c r="O223" i="4"/>
  <c r="O338" i="4"/>
  <c r="O207" i="4"/>
  <c r="O203" i="4"/>
  <c r="O187" i="4"/>
  <c r="O184" i="4"/>
  <c r="O179" i="4"/>
  <c r="O338" i="5" l="1"/>
  <c r="O223" i="5"/>
  <c r="O187" i="5"/>
  <c r="O184" i="5"/>
  <c r="O243" i="5"/>
  <c r="O207" i="5"/>
  <c r="O203" i="5"/>
  <c r="O191" i="5"/>
  <c r="O179" i="5"/>
  <c r="O199" i="4"/>
  <c r="O185" i="4"/>
  <c r="O171" i="4"/>
  <c r="O170" i="4"/>
  <c r="O167" i="4"/>
  <c r="O166" i="4"/>
  <c r="O148" i="4"/>
  <c r="O147" i="4"/>
  <c r="O108" i="4"/>
  <c r="O104" i="4"/>
  <c r="O100" i="4"/>
  <c r="O96" i="4"/>
  <c r="O92" i="4"/>
  <c r="O87" i="4"/>
  <c r="O83" i="4"/>
  <c r="O79" i="4"/>
  <c r="O75" i="4"/>
  <c r="O71" i="4"/>
  <c r="O75" i="5" l="1"/>
  <c r="O108" i="5"/>
  <c r="O167" i="5"/>
  <c r="O147" i="5"/>
  <c r="O170" i="5"/>
  <c r="O83" i="5"/>
  <c r="O100" i="5"/>
  <c r="O148" i="5"/>
  <c r="O171" i="5"/>
  <c r="O92" i="5"/>
  <c r="O96" i="5"/>
  <c r="O71" i="5"/>
  <c r="O87" i="5"/>
  <c r="O104" i="5"/>
  <c r="O166" i="5"/>
  <c r="O199" i="5"/>
  <c r="O185" i="5"/>
  <c r="O79" i="5"/>
  <c r="O186" i="4"/>
  <c r="O200" i="4"/>
  <c r="O91" i="4"/>
  <c r="O70" i="4"/>
  <c r="O55" i="4"/>
  <c r="O51" i="4"/>
  <c r="O47" i="4"/>
  <c r="O43" i="4"/>
  <c r="O39" i="4"/>
  <c r="O35" i="4"/>
  <c r="O30" i="4"/>
  <c r="O26" i="4"/>
  <c r="O22" i="4"/>
  <c r="O14" i="4"/>
  <c r="O10" i="4"/>
  <c r="O214" i="4" l="1"/>
  <c r="O26" i="5"/>
  <c r="O70" i="5"/>
  <c r="O14" i="5"/>
  <c r="O22" i="5"/>
  <c r="O55" i="5"/>
  <c r="O30" i="5"/>
  <c r="O91" i="5"/>
  <c r="O122" i="5"/>
  <c r="O200" i="5"/>
  <c r="O186" i="5"/>
  <c r="O133" i="4"/>
  <c r="O39" i="5"/>
  <c r="O130" i="4"/>
  <c r="O35" i="5"/>
  <c r="O136" i="4"/>
  <c r="O43" i="5"/>
  <c r="O51" i="5"/>
  <c r="O10" i="5"/>
  <c r="O139" i="4"/>
  <c r="O47" i="5"/>
  <c r="O9" i="4"/>
  <c r="O142" i="4"/>
  <c r="O204" i="4"/>
  <c r="O69" i="4"/>
  <c r="O34" i="4"/>
  <c r="O214" i="5" l="1"/>
  <c r="O120" i="5"/>
  <c r="O139" i="5"/>
  <c r="O126" i="5"/>
  <c r="O130" i="5"/>
  <c r="O142" i="5"/>
  <c r="O118" i="5"/>
  <c r="O123" i="5"/>
  <c r="O69" i="5"/>
  <c r="O117" i="5"/>
  <c r="O113" i="5"/>
  <c r="O136" i="5"/>
  <c r="O133" i="5"/>
  <c r="O204" i="5"/>
  <c r="O129" i="4"/>
  <c r="O34" i="5"/>
  <c r="O112" i="4"/>
  <c r="O9" i="5"/>
  <c r="O217" i="4"/>
  <c r="O208" i="4"/>
  <c r="I270" i="4"/>
  <c r="H270" i="4"/>
  <c r="O112" i="5" l="1"/>
  <c r="O129" i="5"/>
  <c r="I270" i="5"/>
  <c r="H265" i="4"/>
  <c r="H270" i="5"/>
  <c r="O217" i="5"/>
  <c r="O208" i="5"/>
  <c r="O218" i="4"/>
  <c r="O276" i="4"/>
  <c r="O209" i="4"/>
  <c r="O276" i="5" l="1"/>
  <c r="O209" i="5"/>
  <c r="H265" i="5"/>
  <c r="O218" i="5"/>
  <c r="K330" i="4" l="1"/>
  <c r="J330" i="4"/>
  <c r="K330" i="5" l="1"/>
  <c r="K329" i="4"/>
  <c r="J330" i="5"/>
  <c r="L330" i="4"/>
  <c r="L329" i="4"/>
  <c r="K329" i="5" l="1"/>
  <c r="L329" i="5"/>
  <c r="L330" i="5"/>
  <c r="J179" i="4"/>
  <c r="J179" i="5" l="1"/>
  <c r="H179" i="4"/>
  <c r="H179" i="5" l="1"/>
  <c r="K293" i="4"/>
  <c r="K302" i="4"/>
  <c r="K302" i="5" l="1"/>
  <c r="K293" i="5"/>
  <c r="K319" i="4"/>
  <c r="K311" i="4"/>
  <c r="K311" i="5" l="1"/>
  <c r="K319" i="5"/>
  <c r="K277" i="4"/>
  <c r="N144" i="4"/>
  <c r="N143" i="4"/>
  <c r="N141" i="4"/>
  <c r="N140" i="4"/>
  <c r="N138" i="4"/>
  <c r="N137" i="4"/>
  <c r="N135" i="4"/>
  <c r="N134" i="4"/>
  <c r="N132" i="4"/>
  <c r="N131" i="4"/>
  <c r="N171" i="4"/>
  <c r="N170" i="4"/>
  <c r="N167" i="4"/>
  <c r="N166" i="4"/>
  <c r="N119" i="5" l="1"/>
  <c r="N171" i="5"/>
  <c r="N138" i="5"/>
  <c r="N115" i="5"/>
  <c r="N167" i="5"/>
  <c r="N128" i="5"/>
  <c r="N135" i="5"/>
  <c r="N141" i="5"/>
  <c r="N124" i="5"/>
  <c r="N170" i="5"/>
  <c r="N131" i="5"/>
  <c r="N137" i="5"/>
  <c r="N143" i="5"/>
  <c r="N125" i="5"/>
  <c r="N132" i="5"/>
  <c r="N144" i="5"/>
  <c r="N114" i="5"/>
  <c r="N121" i="5"/>
  <c r="N166" i="5"/>
  <c r="N127" i="5"/>
  <c r="N134" i="5"/>
  <c r="N140" i="5"/>
  <c r="K277" i="5"/>
  <c r="N330" i="4"/>
  <c r="N329" i="4"/>
  <c r="M330" i="4"/>
  <c r="J319" i="4"/>
  <c r="J311" i="4"/>
  <c r="J302" i="4"/>
  <c r="J293" i="4"/>
  <c r="J277" i="4"/>
  <c r="J319" i="5" l="1"/>
  <c r="J302" i="5"/>
  <c r="N329" i="5"/>
  <c r="J311" i="5"/>
  <c r="N330" i="5"/>
  <c r="J277" i="5"/>
  <c r="J293" i="5"/>
  <c r="M330" i="5"/>
  <c r="K187" i="4"/>
  <c r="J187" i="4"/>
  <c r="I187" i="4"/>
  <c r="H187" i="4"/>
  <c r="H187" i="5" l="1"/>
  <c r="I187" i="5"/>
  <c r="J187" i="5"/>
  <c r="K187" i="5"/>
  <c r="N339" i="4"/>
  <c r="N337" i="4"/>
  <c r="N339" i="5" l="1"/>
  <c r="N337" i="5"/>
  <c r="N338" i="4"/>
  <c r="N338" i="5" l="1"/>
  <c r="J148" i="4"/>
  <c r="I148" i="4"/>
  <c r="H148" i="4"/>
  <c r="I148" i="5" l="1"/>
  <c r="J148" i="5"/>
  <c r="H148" i="5"/>
  <c r="N184" i="4"/>
  <c r="M184" i="4"/>
  <c r="L184" i="4"/>
  <c r="I184" i="4"/>
  <c r="H184" i="4"/>
  <c r="M184" i="5" l="1"/>
  <c r="H184" i="5"/>
  <c r="N184" i="5"/>
  <c r="I184" i="5"/>
  <c r="L184" i="5"/>
  <c r="N55" i="4"/>
  <c r="N51" i="4"/>
  <c r="N47" i="4"/>
  <c r="N43" i="4"/>
  <c r="N39" i="4"/>
  <c r="N35" i="4"/>
  <c r="N30" i="4"/>
  <c r="N51" i="5" l="1"/>
  <c r="N39" i="5"/>
  <c r="N55" i="5"/>
  <c r="N43" i="5"/>
  <c r="N35" i="5"/>
  <c r="N30" i="5"/>
  <c r="N47" i="5"/>
  <c r="N34" i="4"/>
  <c r="N108" i="4"/>
  <c r="N104" i="4"/>
  <c r="N100" i="4"/>
  <c r="N96" i="4"/>
  <c r="N92" i="4"/>
  <c r="N87" i="4"/>
  <c r="N83" i="4"/>
  <c r="N79" i="4"/>
  <c r="N75" i="4"/>
  <c r="N71" i="4"/>
  <c r="N148" i="4"/>
  <c r="N26" i="4"/>
  <c r="N22" i="4"/>
  <c r="M22" i="4"/>
  <c r="N18" i="4"/>
  <c r="N14" i="4"/>
  <c r="N10" i="4"/>
  <c r="N319" i="4"/>
  <c r="N311" i="4"/>
  <c r="N302" i="4"/>
  <c r="N293" i="4"/>
  <c r="N277" i="4"/>
  <c r="N122" i="5" l="1"/>
  <c r="N293" i="5"/>
  <c r="N22" i="5"/>
  <c r="N14" i="5"/>
  <c r="N34" i="5"/>
  <c r="N311" i="5"/>
  <c r="N18" i="5"/>
  <c r="N148" i="5"/>
  <c r="N10" i="5"/>
  <c r="N75" i="5"/>
  <c r="N302" i="5"/>
  <c r="N26" i="5"/>
  <c r="N277" i="5"/>
  <c r="N319" i="5"/>
  <c r="M22" i="5"/>
  <c r="N71" i="5"/>
  <c r="N136" i="4"/>
  <c r="N100" i="5"/>
  <c r="N139" i="4"/>
  <c r="N104" i="5"/>
  <c r="N130" i="4"/>
  <c r="N92" i="5"/>
  <c r="N142" i="4"/>
  <c r="N108" i="5"/>
  <c r="N83" i="5"/>
  <c r="N87" i="5"/>
  <c r="N79" i="5"/>
  <c r="N133" i="4"/>
  <c r="N96" i="5"/>
  <c r="N9" i="4"/>
  <c r="N70" i="4"/>
  <c r="N91" i="4"/>
  <c r="N118" i="5" l="1"/>
  <c r="N233" i="5"/>
  <c r="N120" i="5"/>
  <c r="N123" i="5"/>
  <c r="N130" i="5"/>
  <c r="N136" i="5"/>
  <c r="N70" i="5"/>
  <c r="N113" i="5"/>
  <c r="N117" i="5"/>
  <c r="N9" i="5"/>
  <c r="N133" i="5"/>
  <c r="N126" i="5"/>
  <c r="N142" i="5"/>
  <c r="N139" i="5"/>
  <c r="N129" i="4"/>
  <c r="N91" i="5"/>
  <c r="N112" i="4"/>
  <c r="N69" i="4"/>
  <c r="N129" i="5" l="1"/>
  <c r="N69" i="5"/>
  <c r="N112" i="5"/>
  <c r="N265" i="4"/>
  <c r="N244" i="4"/>
  <c r="N224" i="4"/>
  <c r="N207" i="4"/>
  <c r="N203" i="4"/>
  <c r="N187" i="4"/>
  <c r="N179" i="4"/>
  <c r="N256" i="5" l="1"/>
  <c r="N207" i="5"/>
  <c r="N265" i="5"/>
  <c r="N179" i="5"/>
  <c r="N203" i="5"/>
  <c r="N187" i="5"/>
  <c r="N244" i="5"/>
  <c r="N223" i="4"/>
  <c r="N224" i="5"/>
  <c r="N147" i="4"/>
  <c r="N199" i="4"/>
  <c r="N185" i="4"/>
  <c r="N243" i="4"/>
  <c r="K184" i="4"/>
  <c r="J184" i="4"/>
  <c r="N243" i="5" l="1"/>
  <c r="J184" i="5"/>
  <c r="N199" i="5"/>
  <c r="K184" i="5"/>
  <c r="N147" i="5"/>
  <c r="N223" i="5"/>
  <c r="N186" i="4"/>
  <c r="N185" i="5"/>
  <c r="N200" i="4"/>
  <c r="N200" i="5" l="1"/>
  <c r="N186" i="5"/>
  <c r="N204" i="4"/>
  <c r="N214" i="4"/>
  <c r="N204" i="5" l="1"/>
  <c r="N217" i="4"/>
  <c r="N214" i="5"/>
  <c r="N208" i="4"/>
  <c r="N208" i="5" l="1"/>
  <c r="N218" i="4"/>
  <c r="N217" i="5"/>
  <c r="N276" i="4"/>
  <c r="N209" i="4"/>
  <c r="H207" i="4"/>
  <c r="I207" i="4"/>
  <c r="J207" i="4"/>
  <c r="K207" i="4"/>
  <c r="M329" i="4"/>
  <c r="N209" i="5" l="1"/>
  <c r="I207" i="5"/>
  <c r="M329" i="5"/>
  <c r="H207" i="5"/>
  <c r="N218" i="5"/>
  <c r="K207" i="5"/>
  <c r="J207" i="5"/>
  <c r="N310" i="4"/>
  <c r="N276" i="5"/>
  <c r="I319" i="4"/>
  <c r="I311" i="4"/>
  <c r="I302" i="4"/>
  <c r="I293" i="4"/>
  <c r="I277" i="4"/>
  <c r="H277" i="4"/>
  <c r="H302" i="4"/>
  <c r="L302" i="4"/>
  <c r="M302" i="4"/>
  <c r="M277" i="4"/>
  <c r="H277" i="5" l="1"/>
  <c r="L302" i="5"/>
  <c r="I293" i="5"/>
  <c r="H302" i="5"/>
  <c r="I302" i="5"/>
  <c r="N310" i="5"/>
  <c r="M277" i="5"/>
  <c r="I311" i="5"/>
  <c r="M302" i="5"/>
  <c r="I277" i="5"/>
  <c r="I319" i="5"/>
  <c r="N328" i="4"/>
  <c r="L277" i="4"/>
  <c r="L277" i="5" l="1"/>
  <c r="N328" i="5"/>
  <c r="I265" i="4"/>
  <c r="I265" i="5" l="1"/>
  <c r="L293" i="4"/>
  <c r="M319" i="4"/>
  <c r="M311" i="4"/>
  <c r="M293" i="4"/>
  <c r="M319" i="5" l="1"/>
  <c r="L293" i="5"/>
  <c r="M293" i="5"/>
  <c r="M311" i="5"/>
  <c r="M191" i="4"/>
  <c r="M191" i="5" l="1"/>
  <c r="M108" i="4"/>
  <c r="M104" i="4"/>
  <c r="M100" i="4"/>
  <c r="M96" i="4"/>
  <c r="M92" i="4"/>
  <c r="M87" i="4"/>
  <c r="M83" i="4"/>
  <c r="M79" i="4"/>
  <c r="M75" i="4"/>
  <c r="M71" i="4"/>
  <c r="M126" i="5" l="1"/>
  <c r="M79" i="5"/>
  <c r="M71" i="5"/>
  <c r="M87" i="5"/>
  <c r="M104" i="5"/>
  <c r="M75" i="5"/>
  <c r="M92" i="5"/>
  <c r="M108" i="5"/>
  <c r="M96" i="5"/>
  <c r="M83" i="5"/>
  <c r="M100" i="5"/>
  <c r="M91" i="4"/>
  <c r="M70" i="4"/>
  <c r="M70" i="5" l="1"/>
  <c r="M91" i="5"/>
  <c r="M69" i="4"/>
  <c r="M69" i="5" l="1"/>
  <c r="M59" i="4"/>
  <c r="M55" i="4"/>
  <c r="M51" i="4"/>
  <c r="M47" i="4"/>
  <c r="M43" i="4"/>
  <c r="M39" i="4"/>
  <c r="M35" i="4"/>
  <c r="M30" i="4"/>
  <c r="M26" i="4"/>
  <c r="M18" i="4"/>
  <c r="M14" i="4"/>
  <c r="M10" i="4"/>
  <c r="M337" i="4"/>
  <c r="M339" i="4"/>
  <c r="M166" i="4"/>
  <c r="M167" i="4"/>
  <c r="M170" i="4"/>
  <c r="M171" i="4"/>
  <c r="M118" i="5" l="1"/>
  <c r="M122" i="5"/>
  <c r="M113" i="5"/>
  <c r="M167" i="5"/>
  <c r="M171" i="5"/>
  <c r="M339" i="5"/>
  <c r="M18" i="5"/>
  <c r="M39" i="5"/>
  <c r="M55" i="5"/>
  <c r="M170" i="5"/>
  <c r="M26" i="5"/>
  <c r="M43" i="5"/>
  <c r="M59" i="5"/>
  <c r="M10" i="5"/>
  <c r="M30" i="5"/>
  <c r="M47" i="5"/>
  <c r="M166" i="5"/>
  <c r="M14" i="5"/>
  <c r="M35" i="5"/>
  <c r="M51" i="5"/>
  <c r="M337" i="5"/>
  <c r="M34" i="4"/>
  <c r="M9" i="4"/>
  <c r="M338" i="4"/>
  <c r="M338" i="5" l="1"/>
  <c r="M9" i="5"/>
  <c r="M34" i="5"/>
  <c r="M148" i="4"/>
  <c r="M148" i="5" l="1"/>
  <c r="M187" i="4"/>
  <c r="L187" i="4"/>
  <c r="L187" i="5" l="1"/>
  <c r="M199" i="4"/>
  <c r="M187" i="5"/>
  <c r="M207" i="4"/>
  <c r="M203" i="4"/>
  <c r="M179" i="4"/>
  <c r="M179" i="5" l="1"/>
  <c r="M199" i="5"/>
  <c r="M203" i="5"/>
  <c r="M207" i="5"/>
  <c r="M147" i="4"/>
  <c r="M185" i="4"/>
  <c r="L207" i="4"/>
  <c r="L203" i="4"/>
  <c r="K203" i="4"/>
  <c r="J203" i="4"/>
  <c r="I203" i="4"/>
  <c r="H203" i="4"/>
  <c r="J191" i="4"/>
  <c r="I191" i="4"/>
  <c r="H191" i="4"/>
  <c r="L191" i="4"/>
  <c r="L179" i="4"/>
  <c r="I179" i="4"/>
  <c r="K179" i="4"/>
  <c r="L191" i="5" l="1"/>
  <c r="L203" i="5"/>
  <c r="K179" i="5"/>
  <c r="H191" i="5"/>
  <c r="I203" i="5"/>
  <c r="L207" i="5"/>
  <c r="I179" i="5"/>
  <c r="I191" i="5"/>
  <c r="J203" i="5"/>
  <c r="H203" i="5"/>
  <c r="L179" i="5"/>
  <c r="K203" i="5"/>
  <c r="M147" i="5"/>
  <c r="M186" i="4"/>
  <c r="M185" i="5"/>
  <c r="J199" i="4"/>
  <c r="J191" i="5"/>
  <c r="L199" i="4"/>
  <c r="K185" i="4"/>
  <c r="H199" i="4"/>
  <c r="I199" i="4"/>
  <c r="K191" i="4"/>
  <c r="H185" i="4"/>
  <c r="I185" i="4"/>
  <c r="L185" i="4"/>
  <c r="M200" i="4"/>
  <c r="J185" i="4"/>
  <c r="H185" i="5" l="1"/>
  <c r="L199" i="5"/>
  <c r="M186" i="5"/>
  <c r="L185" i="5"/>
  <c r="I199" i="5"/>
  <c r="J185" i="5"/>
  <c r="K185" i="5"/>
  <c r="K191" i="5"/>
  <c r="I185" i="5"/>
  <c r="H199" i="5"/>
  <c r="J199" i="5"/>
  <c r="M214" i="4"/>
  <c r="M200" i="5"/>
  <c r="L200" i="4"/>
  <c r="K199" i="4"/>
  <c r="K186" i="4"/>
  <c r="J186" i="4"/>
  <c r="I200" i="4"/>
  <c r="H200" i="4"/>
  <c r="J200" i="4"/>
  <c r="L186" i="4"/>
  <c r="H186" i="4"/>
  <c r="I186" i="4"/>
  <c r="M204" i="4"/>
  <c r="J186" i="5" l="1"/>
  <c r="K186" i="5"/>
  <c r="I186" i="5"/>
  <c r="K199" i="5"/>
  <c r="L186" i="5"/>
  <c r="H186" i="5"/>
  <c r="L200" i="5"/>
  <c r="I214" i="4"/>
  <c r="I200" i="5"/>
  <c r="J214" i="4"/>
  <c r="J200" i="5"/>
  <c r="M208" i="4"/>
  <c r="M204" i="5"/>
  <c r="H214" i="4"/>
  <c r="H200" i="5"/>
  <c r="M217" i="4"/>
  <c r="M214" i="5"/>
  <c r="L204" i="4"/>
  <c r="L214" i="4"/>
  <c r="K200" i="4"/>
  <c r="H204" i="4"/>
  <c r="J204" i="4"/>
  <c r="I204" i="4"/>
  <c r="M209" i="4" l="1"/>
  <c r="M209" i="5" s="1"/>
  <c r="H204" i="5"/>
  <c r="I204" i="5"/>
  <c r="L214" i="5"/>
  <c r="J204" i="5"/>
  <c r="L204" i="5"/>
  <c r="K214" i="4"/>
  <c r="K200" i="5"/>
  <c r="J217" i="4"/>
  <c r="J214" i="5"/>
  <c r="H217" i="4"/>
  <c r="H214" i="5"/>
  <c r="M217" i="5"/>
  <c r="M218" i="4"/>
  <c r="M276" i="4"/>
  <c r="M208" i="5"/>
  <c r="I217" i="4"/>
  <c r="I214" i="5"/>
  <c r="L217" i="4"/>
  <c r="L208" i="4"/>
  <c r="K204" i="4"/>
  <c r="H208" i="4"/>
  <c r="J208" i="4"/>
  <c r="I208" i="4"/>
  <c r="J147" i="4"/>
  <c r="I147" i="4"/>
  <c r="H208" i="5" l="1"/>
  <c r="K204" i="5"/>
  <c r="I208" i="5"/>
  <c r="L208" i="5"/>
  <c r="I147" i="5"/>
  <c r="M218" i="5"/>
  <c r="J147" i="5"/>
  <c r="J276" i="4"/>
  <c r="J208" i="5"/>
  <c r="I217" i="5"/>
  <c r="I218" i="4"/>
  <c r="J217" i="5"/>
  <c r="J218" i="4"/>
  <c r="L218" i="4"/>
  <c r="L217" i="5"/>
  <c r="M276" i="5"/>
  <c r="M310" i="4"/>
  <c r="H217" i="5"/>
  <c r="H218" i="4"/>
  <c r="K217" i="4"/>
  <c r="K214" i="5"/>
  <c r="L209" i="4"/>
  <c r="L276" i="4"/>
  <c r="K208" i="4"/>
  <c r="H209" i="4"/>
  <c r="J209" i="4"/>
  <c r="I276" i="4"/>
  <c r="I209" i="4"/>
  <c r="L108" i="4"/>
  <c r="K108" i="4"/>
  <c r="J108" i="4"/>
  <c r="I108" i="4"/>
  <c r="H108" i="4"/>
  <c r="G108" i="4"/>
  <c r="F108" i="4"/>
  <c r="E108" i="4"/>
  <c r="D108" i="4"/>
  <c r="L104" i="4"/>
  <c r="K104" i="4"/>
  <c r="J104" i="4"/>
  <c r="I104" i="4"/>
  <c r="H104" i="4"/>
  <c r="G104" i="4"/>
  <c r="F104" i="4"/>
  <c r="E104" i="4"/>
  <c r="D104" i="4"/>
  <c r="L100" i="4"/>
  <c r="K100" i="4"/>
  <c r="J100" i="4"/>
  <c r="I100" i="4"/>
  <c r="H100" i="4"/>
  <c r="G100" i="4"/>
  <c r="F100" i="4"/>
  <c r="E100" i="4"/>
  <c r="D100" i="4"/>
  <c r="L96" i="4"/>
  <c r="K96" i="4"/>
  <c r="J96" i="4"/>
  <c r="I96" i="4"/>
  <c r="H96" i="4"/>
  <c r="G96" i="4"/>
  <c r="F96" i="4"/>
  <c r="E96" i="4"/>
  <c r="D96" i="4"/>
  <c r="L92" i="4"/>
  <c r="K92" i="4"/>
  <c r="J92" i="4"/>
  <c r="I92" i="4"/>
  <c r="H92" i="4"/>
  <c r="G92" i="4"/>
  <c r="F92" i="4"/>
  <c r="E92" i="4"/>
  <c r="D92" i="4"/>
  <c r="L87" i="4"/>
  <c r="K87" i="4"/>
  <c r="J87" i="4"/>
  <c r="I87" i="4"/>
  <c r="H87" i="4"/>
  <c r="G87" i="4"/>
  <c r="F87" i="4"/>
  <c r="E87" i="4"/>
  <c r="D87" i="4"/>
  <c r="L83" i="4"/>
  <c r="K83" i="4"/>
  <c r="J83" i="4"/>
  <c r="I83" i="4"/>
  <c r="H83" i="4"/>
  <c r="G83" i="4"/>
  <c r="F83" i="4"/>
  <c r="E83" i="4"/>
  <c r="D83" i="4"/>
  <c r="L79" i="4"/>
  <c r="K79" i="4"/>
  <c r="J79" i="4"/>
  <c r="I79" i="4"/>
  <c r="H79" i="4"/>
  <c r="G79" i="4"/>
  <c r="F79" i="4"/>
  <c r="E79" i="4"/>
  <c r="D79" i="4"/>
  <c r="L75" i="4"/>
  <c r="K75" i="4"/>
  <c r="J75" i="4"/>
  <c r="I75" i="4"/>
  <c r="H75" i="4"/>
  <c r="G75" i="4"/>
  <c r="F75" i="4"/>
  <c r="E75" i="4"/>
  <c r="D75" i="4"/>
  <c r="L71" i="4"/>
  <c r="K71" i="4"/>
  <c r="J71" i="4"/>
  <c r="I71" i="4"/>
  <c r="H71" i="4"/>
  <c r="G71" i="4"/>
  <c r="F71" i="4"/>
  <c r="E71" i="4"/>
  <c r="D71" i="4"/>
  <c r="L55" i="4"/>
  <c r="K55" i="4"/>
  <c r="J55" i="4"/>
  <c r="I55" i="4"/>
  <c r="H55" i="4"/>
  <c r="G55" i="4"/>
  <c r="F55" i="4"/>
  <c r="E55" i="4"/>
  <c r="D55" i="4"/>
  <c r="L51" i="4"/>
  <c r="K51" i="4"/>
  <c r="J51" i="4"/>
  <c r="I51" i="4"/>
  <c r="H51" i="4"/>
  <c r="G51" i="4"/>
  <c r="F51" i="4"/>
  <c r="E51" i="4"/>
  <c r="D51" i="4"/>
  <c r="L47" i="4"/>
  <c r="K47" i="4"/>
  <c r="J47" i="4"/>
  <c r="I47" i="4"/>
  <c r="H47" i="4"/>
  <c r="G47" i="4"/>
  <c r="F47" i="4"/>
  <c r="E47" i="4"/>
  <c r="D47" i="4"/>
  <c r="L43" i="4"/>
  <c r="K43" i="4"/>
  <c r="J43" i="4"/>
  <c r="I43" i="4"/>
  <c r="H43" i="4"/>
  <c r="G43" i="4"/>
  <c r="F43" i="4"/>
  <c r="E43" i="4"/>
  <c r="D43" i="4"/>
  <c r="L39" i="4"/>
  <c r="K39" i="4"/>
  <c r="J39" i="4"/>
  <c r="I39" i="4"/>
  <c r="H39" i="4"/>
  <c r="G39" i="4"/>
  <c r="F39" i="4"/>
  <c r="E39" i="4"/>
  <c r="D39" i="4"/>
  <c r="L35" i="4"/>
  <c r="K35" i="4"/>
  <c r="J35" i="4"/>
  <c r="I35" i="4"/>
  <c r="H35" i="4"/>
  <c r="G35" i="4"/>
  <c r="F35" i="4"/>
  <c r="E35" i="4"/>
  <c r="D35" i="4"/>
  <c r="L30" i="4"/>
  <c r="K30" i="4"/>
  <c r="J30" i="4"/>
  <c r="I30" i="4"/>
  <c r="H30" i="4"/>
  <c r="G30" i="4"/>
  <c r="F30" i="4"/>
  <c r="E30" i="4"/>
  <c r="D30" i="4"/>
  <c r="L26" i="4"/>
  <c r="K26" i="4"/>
  <c r="J26" i="4"/>
  <c r="I26" i="4"/>
  <c r="H26" i="4"/>
  <c r="G26" i="4"/>
  <c r="F26" i="4"/>
  <c r="E26" i="4"/>
  <c r="D26" i="4"/>
  <c r="L22" i="4"/>
  <c r="K22" i="4"/>
  <c r="J22" i="4"/>
  <c r="I22" i="4"/>
  <c r="H22" i="4"/>
  <c r="G22" i="4"/>
  <c r="F22" i="4"/>
  <c r="E22" i="4"/>
  <c r="D22" i="4"/>
  <c r="L18" i="4"/>
  <c r="K18" i="4"/>
  <c r="J18" i="4"/>
  <c r="I18" i="4"/>
  <c r="H18" i="4"/>
  <c r="G18" i="4"/>
  <c r="F18" i="4"/>
  <c r="E18" i="4"/>
  <c r="D18" i="4"/>
  <c r="L14" i="4"/>
  <c r="K14" i="4"/>
  <c r="J14" i="4"/>
  <c r="I14" i="4"/>
  <c r="H14" i="4"/>
  <c r="G14" i="4"/>
  <c r="F14" i="4"/>
  <c r="E14" i="4"/>
  <c r="D14" i="4"/>
  <c r="L10" i="4"/>
  <c r="K10" i="4"/>
  <c r="J10" i="4"/>
  <c r="I10" i="4"/>
  <c r="H10" i="4"/>
  <c r="G10" i="4"/>
  <c r="F10" i="4"/>
  <c r="E10" i="4"/>
  <c r="D10" i="4"/>
  <c r="I10" i="5" l="1"/>
  <c r="H14" i="5"/>
  <c r="G18" i="5"/>
  <c r="F22" i="5"/>
  <c r="E26" i="5"/>
  <c r="I26" i="5"/>
  <c r="H30" i="5"/>
  <c r="G35" i="5"/>
  <c r="J39" i="5"/>
  <c r="I43" i="5"/>
  <c r="H47" i="5"/>
  <c r="L47" i="5"/>
  <c r="K51" i="5"/>
  <c r="E71" i="5"/>
  <c r="D75" i="5"/>
  <c r="L75" i="5"/>
  <c r="G79" i="5"/>
  <c r="F83" i="5"/>
  <c r="E87" i="5"/>
  <c r="D92" i="5"/>
  <c r="L92" i="5"/>
  <c r="F100" i="5"/>
  <c r="E104" i="5"/>
  <c r="D108" i="5"/>
  <c r="F10" i="5"/>
  <c r="J10" i="5"/>
  <c r="I14" i="5"/>
  <c r="H18" i="5"/>
  <c r="G22" i="5"/>
  <c r="F26" i="5"/>
  <c r="J26" i="5"/>
  <c r="I30" i="5"/>
  <c r="H35" i="5"/>
  <c r="G39" i="5"/>
  <c r="F43" i="5"/>
  <c r="E47" i="5"/>
  <c r="D51" i="5"/>
  <c r="L51" i="5"/>
  <c r="K55" i="5"/>
  <c r="J71" i="5"/>
  <c r="I75" i="5"/>
  <c r="H79" i="5"/>
  <c r="L79" i="5"/>
  <c r="K83" i="5"/>
  <c r="F87" i="5"/>
  <c r="E92" i="5"/>
  <c r="D96" i="5"/>
  <c r="L96" i="5"/>
  <c r="K100" i="5"/>
  <c r="F104" i="5"/>
  <c r="E108" i="5"/>
  <c r="I108" i="5"/>
  <c r="I209" i="5"/>
  <c r="G10" i="5"/>
  <c r="K10" i="5"/>
  <c r="F14" i="5"/>
  <c r="J14" i="5"/>
  <c r="E18" i="5"/>
  <c r="I18" i="5"/>
  <c r="D22" i="5"/>
  <c r="H22" i="5"/>
  <c r="L22" i="5"/>
  <c r="G26" i="5"/>
  <c r="K26" i="5"/>
  <c r="F30" i="5"/>
  <c r="J30" i="5"/>
  <c r="E35" i="5"/>
  <c r="I35" i="5"/>
  <c r="D39" i="5"/>
  <c r="H39" i="5"/>
  <c r="L39" i="5"/>
  <c r="G43" i="5"/>
  <c r="K43" i="5"/>
  <c r="F47" i="5"/>
  <c r="J47" i="5"/>
  <c r="E51" i="5"/>
  <c r="I51" i="5"/>
  <c r="D55" i="5"/>
  <c r="H55" i="5"/>
  <c r="L55" i="5"/>
  <c r="G71" i="5"/>
  <c r="K71" i="5"/>
  <c r="F75" i="5"/>
  <c r="J75" i="5"/>
  <c r="E79" i="5"/>
  <c r="I79" i="5"/>
  <c r="D83" i="5"/>
  <c r="H83" i="5"/>
  <c r="L83" i="5"/>
  <c r="G87" i="5"/>
  <c r="K87" i="5"/>
  <c r="F92" i="5"/>
  <c r="J92" i="5"/>
  <c r="E96" i="5"/>
  <c r="I96" i="5"/>
  <c r="D100" i="5"/>
  <c r="H100" i="5"/>
  <c r="L100" i="5"/>
  <c r="G104" i="5"/>
  <c r="K104" i="5"/>
  <c r="F108" i="5"/>
  <c r="J108" i="5"/>
  <c r="L276" i="5"/>
  <c r="H218" i="5"/>
  <c r="I218" i="5"/>
  <c r="E10" i="5"/>
  <c r="D14" i="5"/>
  <c r="L14" i="5"/>
  <c r="K18" i="5"/>
  <c r="J22" i="5"/>
  <c r="D30" i="5"/>
  <c r="L30" i="5"/>
  <c r="K35" i="5"/>
  <c r="F39" i="5"/>
  <c r="E43" i="5"/>
  <c r="D47" i="5"/>
  <c r="G51" i="5"/>
  <c r="F55" i="5"/>
  <c r="J55" i="5"/>
  <c r="I71" i="5"/>
  <c r="H75" i="5"/>
  <c r="K79" i="5"/>
  <c r="J83" i="5"/>
  <c r="I87" i="5"/>
  <c r="H92" i="5"/>
  <c r="G96" i="5"/>
  <c r="K96" i="5"/>
  <c r="J100" i="5"/>
  <c r="I104" i="5"/>
  <c r="H108" i="5"/>
  <c r="L108" i="5"/>
  <c r="H209" i="5"/>
  <c r="J218" i="5"/>
  <c r="E14" i="5"/>
  <c r="D18" i="5"/>
  <c r="L18" i="5"/>
  <c r="K22" i="5"/>
  <c r="E30" i="5"/>
  <c r="D35" i="5"/>
  <c r="L35" i="5"/>
  <c r="K39" i="5"/>
  <c r="J43" i="5"/>
  <c r="I47" i="5"/>
  <c r="H51" i="5"/>
  <c r="G55" i="5"/>
  <c r="F71" i="5"/>
  <c r="E75" i="5"/>
  <c r="D79" i="5"/>
  <c r="G83" i="5"/>
  <c r="J87" i="5"/>
  <c r="I92" i="5"/>
  <c r="H96" i="5"/>
  <c r="G100" i="5"/>
  <c r="J104" i="5"/>
  <c r="D10" i="5"/>
  <c r="H10" i="5"/>
  <c r="L10" i="5"/>
  <c r="G14" i="5"/>
  <c r="K14" i="5"/>
  <c r="F18" i="5"/>
  <c r="J18" i="5"/>
  <c r="E22" i="5"/>
  <c r="I22" i="5"/>
  <c r="D26" i="5"/>
  <c r="H26" i="5"/>
  <c r="L26" i="5"/>
  <c r="G30" i="5"/>
  <c r="K30" i="5"/>
  <c r="F35" i="5"/>
  <c r="J35" i="5"/>
  <c r="E39" i="5"/>
  <c r="I39" i="5"/>
  <c r="D43" i="5"/>
  <c r="H43" i="5"/>
  <c r="L43" i="5"/>
  <c r="G47" i="5"/>
  <c r="K47" i="5"/>
  <c r="F51" i="5"/>
  <c r="J51" i="5"/>
  <c r="E55" i="5"/>
  <c r="I55" i="5"/>
  <c r="D71" i="5"/>
  <c r="H71" i="5"/>
  <c r="L71" i="5"/>
  <c r="G75" i="5"/>
  <c r="K75" i="5"/>
  <c r="F79" i="5"/>
  <c r="J79" i="5"/>
  <c r="E83" i="5"/>
  <c r="I83" i="5"/>
  <c r="D87" i="5"/>
  <c r="H87" i="5"/>
  <c r="L87" i="5"/>
  <c r="G92" i="5"/>
  <c r="K92" i="5"/>
  <c r="F96" i="5"/>
  <c r="J96" i="5"/>
  <c r="E100" i="5"/>
  <c r="I100" i="5"/>
  <c r="D104" i="5"/>
  <c r="H104" i="5"/>
  <c r="L104" i="5"/>
  <c r="G108" i="5"/>
  <c r="K108" i="5"/>
  <c r="J209" i="5"/>
  <c r="L209" i="5"/>
  <c r="L218" i="5"/>
  <c r="K276" i="4"/>
  <c r="K208" i="5"/>
  <c r="M310" i="5"/>
  <c r="M328" i="4"/>
  <c r="I310" i="4"/>
  <c r="I276" i="5"/>
  <c r="K217" i="5"/>
  <c r="K218" i="4"/>
  <c r="J310" i="4"/>
  <c r="J276" i="5"/>
  <c r="L310" i="4"/>
  <c r="K209" i="4"/>
  <c r="L9" i="4"/>
  <c r="H9" i="4"/>
  <c r="J34" i="4"/>
  <c r="G34" i="4"/>
  <c r="D9" i="4"/>
  <c r="F34" i="4"/>
  <c r="K34" i="4"/>
  <c r="D70" i="4"/>
  <c r="H70" i="4"/>
  <c r="L70" i="4"/>
  <c r="E9" i="4"/>
  <c r="I9" i="4"/>
  <c r="D91" i="4"/>
  <c r="H91" i="4"/>
  <c r="L91" i="4"/>
  <c r="G91" i="4"/>
  <c r="K91" i="4"/>
  <c r="F9" i="4"/>
  <c r="J9" i="4"/>
  <c r="D34" i="4"/>
  <c r="H34" i="4"/>
  <c r="L34" i="4"/>
  <c r="F70" i="4"/>
  <c r="J70" i="4"/>
  <c r="E70" i="4"/>
  <c r="I70" i="4"/>
  <c r="E91" i="4"/>
  <c r="I91" i="4"/>
  <c r="G9" i="4"/>
  <c r="K9" i="4"/>
  <c r="E34" i="4"/>
  <c r="I34" i="4"/>
  <c r="G70" i="4"/>
  <c r="K70" i="4"/>
  <c r="F91" i="4"/>
  <c r="J91" i="4"/>
  <c r="J126" i="5" l="1"/>
  <c r="E113" i="5"/>
  <c r="E118" i="5"/>
  <c r="D126" i="5"/>
  <c r="F126" i="5"/>
  <c r="H126" i="5"/>
  <c r="F113" i="5"/>
  <c r="F122" i="5"/>
  <c r="H113" i="5"/>
  <c r="H122" i="5"/>
  <c r="K122" i="5"/>
  <c r="D118" i="5"/>
  <c r="I122" i="5"/>
  <c r="L122" i="5"/>
  <c r="I126" i="5"/>
  <c r="K118" i="5"/>
  <c r="D113" i="5"/>
  <c r="F118" i="5"/>
  <c r="I118" i="5"/>
  <c r="L118" i="5"/>
  <c r="K113" i="5"/>
  <c r="J122" i="5"/>
  <c r="L113" i="5"/>
  <c r="G126" i="5"/>
  <c r="H118" i="5"/>
  <c r="K126" i="5"/>
  <c r="E122" i="5"/>
  <c r="G122" i="5"/>
  <c r="I113" i="5"/>
  <c r="J118" i="5"/>
  <c r="D122" i="5"/>
  <c r="E126" i="5"/>
  <c r="G118" i="5"/>
  <c r="L126" i="5"/>
  <c r="G113" i="5"/>
  <c r="J113" i="5"/>
  <c r="K9" i="5"/>
  <c r="L34" i="5"/>
  <c r="H91" i="5"/>
  <c r="F34" i="5"/>
  <c r="G70" i="5"/>
  <c r="E70" i="5"/>
  <c r="K91" i="5"/>
  <c r="H70" i="5"/>
  <c r="L9" i="5"/>
  <c r="J91" i="5"/>
  <c r="I34" i="5"/>
  <c r="I91" i="5"/>
  <c r="J70" i="5"/>
  <c r="D34" i="5"/>
  <c r="G91" i="5"/>
  <c r="I9" i="5"/>
  <c r="D70" i="5"/>
  <c r="G34" i="5"/>
  <c r="K209" i="5"/>
  <c r="K218" i="5"/>
  <c r="M328" i="5"/>
  <c r="K70" i="5"/>
  <c r="I70" i="5"/>
  <c r="F9" i="5"/>
  <c r="L70" i="5"/>
  <c r="H9" i="5"/>
  <c r="G9" i="5"/>
  <c r="H34" i="5"/>
  <c r="D91" i="5"/>
  <c r="D9" i="5"/>
  <c r="F91" i="5"/>
  <c r="E34" i="5"/>
  <c r="E91" i="5"/>
  <c r="F70" i="5"/>
  <c r="J9" i="5"/>
  <c r="L91" i="5"/>
  <c r="E9" i="5"/>
  <c r="K34" i="5"/>
  <c r="J34" i="5"/>
  <c r="L310" i="5"/>
  <c r="J310" i="5"/>
  <c r="J328" i="4"/>
  <c r="I328" i="4"/>
  <c r="I310" i="5"/>
  <c r="K310" i="4"/>
  <c r="K276" i="5"/>
  <c r="L339" i="4"/>
  <c r="K339" i="4"/>
  <c r="L337" i="4"/>
  <c r="K337" i="4"/>
  <c r="I328" i="5" l="1"/>
  <c r="J328" i="5"/>
  <c r="K339" i="5"/>
  <c r="L339" i="5"/>
  <c r="K337" i="5"/>
  <c r="L337" i="5"/>
  <c r="K310" i="5"/>
  <c r="K328" i="4"/>
  <c r="K338" i="4"/>
  <c r="L338" i="5"/>
  <c r="L171" i="4"/>
  <c r="K171" i="4"/>
  <c r="L170" i="4"/>
  <c r="K170" i="4"/>
  <c r="L167" i="4"/>
  <c r="K167" i="4"/>
  <c r="L166" i="4"/>
  <c r="K166" i="4"/>
  <c r="K167" i="5" l="1"/>
  <c r="K171" i="5"/>
  <c r="L171" i="5"/>
  <c r="K166" i="5"/>
  <c r="K170" i="5"/>
  <c r="K328" i="5"/>
  <c r="L167" i="5"/>
  <c r="L166" i="5"/>
  <c r="L170" i="5"/>
  <c r="K338" i="5"/>
  <c r="L319" i="4"/>
  <c r="H319" i="4"/>
  <c r="L311" i="4"/>
  <c r="H311" i="4"/>
  <c r="H293" i="4"/>
  <c r="J265" i="4"/>
  <c r="J244" i="4"/>
  <c r="I244" i="4"/>
  <c r="J233" i="4"/>
  <c r="I233" i="4"/>
  <c r="J224" i="4"/>
  <c r="I224" i="4"/>
  <c r="K244" i="4"/>
  <c r="K233" i="4"/>
  <c r="K224" i="4"/>
  <c r="H224" i="4"/>
  <c r="L148" i="4"/>
  <c r="K148" i="4"/>
  <c r="L59" i="4"/>
  <c r="K59" i="4"/>
  <c r="J59" i="4"/>
  <c r="I59" i="4"/>
  <c r="H59" i="4"/>
  <c r="G59" i="4"/>
  <c r="F59" i="4"/>
  <c r="E59" i="4"/>
  <c r="D59" i="4"/>
  <c r="K59" i="5" l="1"/>
  <c r="I256" i="5"/>
  <c r="H59" i="5"/>
  <c r="K224" i="5"/>
  <c r="K256" i="5"/>
  <c r="J256" i="5"/>
  <c r="E59" i="5"/>
  <c r="I59" i="5"/>
  <c r="K148" i="5"/>
  <c r="K233" i="5"/>
  <c r="J265" i="5"/>
  <c r="H319" i="5"/>
  <c r="G59" i="5"/>
  <c r="I233" i="5"/>
  <c r="H311" i="5"/>
  <c r="D59" i="5"/>
  <c r="L59" i="5"/>
  <c r="J233" i="5"/>
  <c r="L311" i="5"/>
  <c r="F59" i="5"/>
  <c r="J59" i="5"/>
  <c r="L148" i="5"/>
  <c r="K244" i="5"/>
  <c r="J224" i="5"/>
  <c r="J244" i="5"/>
  <c r="H293" i="5"/>
  <c r="L319" i="5"/>
  <c r="I224" i="5"/>
  <c r="I244" i="5"/>
  <c r="H256" i="5"/>
  <c r="H224" i="5"/>
  <c r="L328" i="4"/>
  <c r="I243" i="4"/>
  <c r="L147" i="4"/>
  <c r="K147" i="4"/>
  <c r="H147" i="4"/>
  <c r="K265" i="4"/>
  <c r="F69" i="4"/>
  <c r="J69" i="4"/>
  <c r="J223" i="4"/>
  <c r="H223" i="4"/>
  <c r="G69" i="4"/>
  <c r="K69" i="4"/>
  <c r="E69" i="4"/>
  <c r="I69" i="4"/>
  <c r="D69" i="4"/>
  <c r="H69" i="4"/>
  <c r="L69" i="4"/>
  <c r="K223" i="4"/>
  <c r="J243" i="4"/>
  <c r="I223" i="4"/>
  <c r="K265" i="5" l="1"/>
  <c r="L328" i="5"/>
  <c r="H69" i="5"/>
  <c r="K69" i="5"/>
  <c r="J69" i="5"/>
  <c r="K147" i="5"/>
  <c r="I69" i="5"/>
  <c r="L69" i="5"/>
  <c r="E69" i="5"/>
  <c r="H147" i="5"/>
  <c r="J243" i="5"/>
  <c r="D69" i="5"/>
  <c r="G69" i="5"/>
  <c r="F69" i="5"/>
  <c r="L147" i="5"/>
  <c r="I243" i="5"/>
  <c r="J223" i="5"/>
  <c r="K223" i="5"/>
  <c r="I223" i="5"/>
  <c r="H223" i="5"/>
  <c r="K243" i="4"/>
  <c r="K243" i="5" l="1"/>
  <c r="H276" i="4"/>
  <c r="H310" i="4" l="1"/>
  <c r="H276" i="5"/>
  <c r="H328" i="4" l="1"/>
  <c r="H310" i="5"/>
  <c r="H244" i="4"/>
  <c r="H243" i="4" l="1"/>
  <c r="H244" i="5"/>
  <c r="H328" i="5"/>
  <c r="H330" i="4"/>
  <c r="O293" i="4"/>
  <c r="H243" i="5" l="1"/>
  <c r="I329" i="4"/>
  <c r="H330" i="5"/>
  <c r="O293" i="5"/>
  <c r="O310" i="4"/>
  <c r="I330" i="4" l="1"/>
  <c r="I329" i="5"/>
  <c r="O310" i="5"/>
  <c r="O328" i="4"/>
  <c r="J329" i="4" l="1"/>
  <c r="I330" i="5"/>
  <c r="O328" i="5"/>
  <c r="J329" i="5" l="1"/>
  <c r="U288" i="5"/>
  <c r="U277" i="4"/>
  <c r="U277" i="5" l="1"/>
  <c r="U310" i="4"/>
  <c r="U328" i="4" l="1"/>
  <c r="U310" i="5"/>
  <c r="Q277" i="4"/>
  <c r="Q310" i="4" l="1"/>
  <c r="U328" i="5"/>
  <c r="Q328" i="4"/>
  <c r="Q310" i="5"/>
  <c r="Q277" i="5"/>
  <c r="Q328" i="5" l="1"/>
</calcChain>
</file>

<file path=xl/sharedStrings.xml><?xml version="1.0" encoding="utf-8"?>
<sst xmlns="http://schemas.openxmlformats.org/spreadsheetml/2006/main" count="1537" uniqueCount="410">
  <si>
    <t>Unidade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</si>
  <si>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</si>
  <si>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</si>
  <si>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</si>
  <si>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</si>
  <si>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</si>
  <si>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</si>
  <si>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</si>
  <si>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</si>
  <si>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</si>
  <si>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Item</t>
  </si>
  <si>
    <t>Indicadores operacionais</t>
  </si>
  <si>
    <t xml:space="preserve">Demonstração do Resultado do Exercício </t>
  </si>
  <si>
    <t>EBITDA</t>
  </si>
  <si>
    <t>Balanço Patrimonial</t>
  </si>
  <si>
    <t>Fluxo de Caixa</t>
  </si>
  <si>
    <t>Hospitais</t>
  </si>
  <si>
    <t>Clínicas</t>
  </si>
  <si>
    <t>Pronto atendimento</t>
  </si>
  <si>
    <t>Individual</t>
  </si>
  <si>
    <t>Coletivo</t>
  </si>
  <si>
    <t>Unidades da rede própria</t>
  </si>
  <si>
    <t>Número de leitos</t>
  </si>
  <si>
    <t>#</t>
  </si>
  <si>
    <t>R$</t>
  </si>
  <si>
    <t>%</t>
  </si>
  <si>
    <t>Índice Geral de Reclamações (IGR) - Setor (por 10 mil vidas)</t>
  </si>
  <si>
    <t>Índice Geral de Reclamações (IGR) - Hapvida (por 10 mil vidas)</t>
  </si>
  <si>
    <t>Reajuste por variação de custo - pessoa física - Setor</t>
  </si>
  <si>
    <t>Beneficiários em planos privados de assistência médica</t>
  </si>
  <si>
    <t># milhões</t>
  </si>
  <si>
    <t>Dados do setor da saúde e gerais</t>
  </si>
  <si>
    <t>Inflação (IPCA)</t>
  </si>
  <si>
    <t>Norte</t>
  </si>
  <si>
    <t>Nordeste</t>
  </si>
  <si>
    <t>Centro-Oeste</t>
  </si>
  <si>
    <t>Sudeste</t>
  </si>
  <si>
    <t>Sul</t>
  </si>
  <si>
    <t>Receita líquida</t>
  </si>
  <si>
    <t>R$ milhões</t>
  </si>
  <si>
    <t>Receita de contraprestações brutas</t>
  </si>
  <si>
    <t>Receita com outras atividades</t>
  </si>
  <si>
    <t>Deduções</t>
  </si>
  <si>
    <t>Custo médico-hospitalar e outros</t>
  </si>
  <si>
    <t>Variação da PEONA</t>
  </si>
  <si>
    <t>Lucro bruto</t>
  </si>
  <si>
    <t>Custo total</t>
  </si>
  <si>
    <t>Despesas de vendas</t>
  </si>
  <si>
    <t>Despesas administrativas</t>
  </si>
  <si>
    <t>Despesas totais</t>
  </si>
  <si>
    <t>Lucro operacional</t>
  </si>
  <si>
    <t>Receitas financeiras</t>
  </si>
  <si>
    <t>Despesas financeiras</t>
  </si>
  <si>
    <t>Resultado financeiro</t>
  </si>
  <si>
    <t>EBIT</t>
  </si>
  <si>
    <t>IR e CSLL corrente</t>
  </si>
  <si>
    <t>IR e CSLL diferido</t>
  </si>
  <si>
    <t>IR e CSLL</t>
  </si>
  <si>
    <t>Lucro líquido</t>
  </si>
  <si>
    <t>Margem bruta</t>
  </si>
  <si>
    <t>Margem líquida</t>
  </si>
  <si>
    <t>Depreciação</t>
  </si>
  <si>
    <t>Amortização</t>
  </si>
  <si>
    <t>Ativo</t>
  </si>
  <si>
    <t>Caixa e equivalentes de caixa</t>
  </si>
  <si>
    <t>Aplicações financeiras de curto prazo</t>
  </si>
  <si>
    <t>Contas a receber de clientes</t>
  </si>
  <si>
    <t>Estoques</t>
  </si>
  <si>
    <t>Impostos a recuperar</t>
  </si>
  <si>
    <t>Outros ativos</t>
  </si>
  <si>
    <t>Adiantamentos a fornecedores</t>
  </si>
  <si>
    <t>Despesa de comercialização diferida</t>
  </si>
  <si>
    <t>Ativo circulante</t>
  </si>
  <si>
    <t>Ativo não circulante</t>
  </si>
  <si>
    <t>Impostos diferidos</t>
  </si>
  <si>
    <t>Depósitos judiciais</t>
  </si>
  <si>
    <t>Outros créditos com partes relacionadas</t>
  </si>
  <si>
    <t>Investimentos</t>
  </si>
  <si>
    <t>Imobilizado</t>
  </si>
  <si>
    <t>Intangível</t>
  </si>
  <si>
    <t>Passivo circulante</t>
  </si>
  <si>
    <t>Fornecedores</t>
  </si>
  <si>
    <t>Provisões técnicas e operações de assistência à saúde</t>
  </si>
  <si>
    <t>Débitos de operações de assistência à saúde</t>
  </si>
  <si>
    <t>Obrigações sociais</t>
  </si>
  <si>
    <t>Tributos e contribuições a recolher</t>
  </si>
  <si>
    <t>Imposto de renda e contribuição social</t>
  </si>
  <si>
    <t>Dividendos e juros sobre capital próprio a pagar</t>
  </si>
  <si>
    <t>Outras contas a pagar</t>
  </si>
  <si>
    <t>Passivo não circulante</t>
  </si>
  <si>
    <t>Provisão para riscos fiscais, cíveis e trabalhistas</t>
  </si>
  <si>
    <t>Provisão pra perdas em investimentos</t>
  </si>
  <si>
    <t>Outros débitos com partes relacionadas</t>
  </si>
  <si>
    <t>Adiantamento para futuro aumento de capital</t>
  </si>
  <si>
    <t>Capital social</t>
  </si>
  <si>
    <t>Reserva legal</t>
  </si>
  <si>
    <t>Reserva de lucros</t>
  </si>
  <si>
    <t>Patrimônio líquido atribuível aos controladores</t>
  </si>
  <si>
    <t>Participação de não controladores</t>
  </si>
  <si>
    <t>Patrimônio líquido</t>
  </si>
  <si>
    <t>Passivo e patrimônio líquido</t>
  </si>
  <si>
    <t>Variação da provisão de ressarcimento ao SUS</t>
  </si>
  <si>
    <t>Bruno Cals</t>
  </si>
  <si>
    <t>Chief Financial Officer</t>
  </si>
  <si>
    <t>Idioma / Language</t>
  </si>
  <si>
    <t>Português</t>
  </si>
  <si>
    <t>English</t>
  </si>
  <si>
    <t>ri@hapvida.com.br</t>
  </si>
  <si>
    <t>Pessoal</t>
  </si>
  <si>
    <t>Serviços de terceiros</t>
  </si>
  <si>
    <t>Tributos</t>
  </si>
  <si>
    <t>Despesas diversas</t>
  </si>
  <si>
    <t>Lucro antes de IR e CSLL</t>
  </si>
  <si>
    <t>Beneficiaries in private health plans</t>
  </si>
  <si>
    <t>North</t>
  </si>
  <si>
    <t>Northeast</t>
  </si>
  <si>
    <t>Midwest</t>
  </si>
  <si>
    <t>Southeast</t>
  </si>
  <si>
    <t>South</t>
  </si>
  <si>
    <t>Readsjustment based on cost - individual - Sector</t>
  </si>
  <si>
    <t>Inflation (IPCA)</t>
  </si>
  <si>
    <t>General Complaint Index (IGR) - Sector (per 10 thousand lives)</t>
  </si>
  <si>
    <t>Health sector data and others</t>
  </si>
  <si>
    <t>Contato / Contact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</si>
  <si>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</si>
  <si>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</si>
  <si>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</si>
  <si>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</si>
  <si>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</si>
  <si>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</si>
  <si>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</si>
  <si>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</si>
  <si>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</si>
  <si>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Unit</t>
  </si>
  <si>
    <t>Operational indicators</t>
  </si>
  <si>
    <t># million</t>
  </si>
  <si>
    <t>Health</t>
  </si>
  <si>
    <t>Dental</t>
  </si>
  <si>
    <t>General Complaint Index (IGR) - Hapvida (per 10 thousand lives)</t>
  </si>
  <si>
    <t>Units of own network</t>
  </si>
  <si>
    <t>Hospitals</t>
  </si>
  <si>
    <t>Number of beds</t>
  </si>
  <si>
    <t>Emergency Units</t>
  </si>
  <si>
    <t>Clinics</t>
  </si>
  <si>
    <t>Income Statement</t>
  </si>
  <si>
    <t>R$ million</t>
  </si>
  <si>
    <t>Net revenues</t>
  </si>
  <si>
    <t>Deductions</t>
  </si>
  <si>
    <t>Revenue from other activities</t>
  </si>
  <si>
    <t>Revenues from gross payments</t>
  </si>
  <si>
    <t>Total cost</t>
  </si>
  <si>
    <t>Gross profit</t>
  </si>
  <si>
    <t>Gross margin</t>
  </si>
  <si>
    <t>Selling expenses</t>
  </si>
  <si>
    <t>Administrative expenses</t>
  </si>
  <si>
    <t>Personnel</t>
  </si>
  <si>
    <t>Total expenses</t>
  </si>
  <si>
    <t>Operational income</t>
  </si>
  <si>
    <t>Financial revenues</t>
  </si>
  <si>
    <t>Financial expenses</t>
  </si>
  <si>
    <t>Financial result</t>
  </si>
  <si>
    <t>IR and CSLL current</t>
  </si>
  <si>
    <t>IR and CSLL</t>
  </si>
  <si>
    <t>Net income</t>
  </si>
  <si>
    <t>Net margin</t>
  </si>
  <si>
    <t>Medical cost and others</t>
  </si>
  <si>
    <t>Change in IBNR</t>
  </si>
  <si>
    <t>Change in SUS reimbursement provision</t>
  </si>
  <si>
    <t>Third party services</t>
  </si>
  <si>
    <t>Location and operation</t>
  </si>
  <si>
    <t>Taxes</t>
  </si>
  <si>
    <t>Depreciation</t>
  </si>
  <si>
    <t>Amortization</t>
  </si>
  <si>
    <t>Balance Sheet</t>
  </si>
  <si>
    <t>Assets</t>
  </si>
  <si>
    <t>Current assets</t>
  </si>
  <si>
    <t>Non-current assets</t>
  </si>
  <si>
    <t>Liabilities and shareholders' equity</t>
  </si>
  <si>
    <t>Current liabilities</t>
  </si>
  <si>
    <t>Non-current liabilities</t>
  </si>
  <si>
    <t>Shareholders' equity</t>
  </si>
  <si>
    <t>Cash Flow Statement</t>
  </si>
  <si>
    <t>Cash and cash equivalents</t>
  </si>
  <si>
    <t>Short-term investments</t>
  </si>
  <si>
    <t>Trade receivables</t>
  </si>
  <si>
    <t>Inventory</t>
  </si>
  <si>
    <t>Recoverable tax</t>
  </si>
  <si>
    <t>Other assets</t>
  </si>
  <si>
    <t>Advances to suppliers</t>
  </si>
  <si>
    <t>Deferred commission</t>
  </si>
  <si>
    <t>Long-term investments</t>
  </si>
  <si>
    <t>Deferred taxes</t>
  </si>
  <si>
    <t>Judicial deposits</t>
  </si>
  <si>
    <t>Related party receivable</t>
  </si>
  <si>
    <t>Investments</t>
  </si>
  <si>
    <t>Property, plant and equipment</t>
  </si>
  <si>
    <t>Intangible assets</t>
  </si>
  <si>
    <t>Trade payables</t>
  </si>
  <si>
    <t>Technical provisions for health care operations</t>
  </si>
  <si>
    <t>Health care payables</t>
  </si>
  <si>
    <t>Payroll obligations</t>
  </si>
  <si>
    <t>Taxes and contributions payable</t>
  </si>
  <si>
    <t>Income and social contribution taxes</t>
  </si>
  <si>
    <t>Dividends and interest on shareholders’ equity payable</t>
  </si>
  <si>
    <t>Other accounts payable</t>
  </si>
  <si>
    <t>Provision for tax, civil and labor risks</t>
  </si>
  <si>
    <t>Advance for future capital increase</t>
  </si>
  <si>
    <t>Related party payables</t>
  </si>
  <si>
    <t>Provision for investment losses</t>
  </si>
  <si>
    <t>Capital</t>
  </si>
  <si>
    <t>Legal reserve</t>
  </si>
  <si>
    <t>Profit reserves</t>
  </si>
  <si>
    <t>Equity attributable to controlling shareholders</t>
  </si>
  <si>
    <t>Non-controlling interest</t>
  </si>
  <si>
    <t>Average ticket (health)</t>
  </si>
  <si>
    <t>Average ticket (dental)</t>
  </si>
  <si>
    <t>Investor Relations Director</t>
  </si>
  <si>
    <t>Beneficiários em planos privados de assistência odontológica</t>
  </si>
  <si>
    <t>Não identificado</t>
  </si>
  <si>
    <t>Assistência médica</t>
  </si>
  <si>
    <t>Assistência odontológica</t>
  </si>
  <si>
    <t>Operadoras com beneficiários de assstência médica + odontológica</t>
  </si>
  <si>
    <t>Health and dental plan operators with beneficiaries</t>
  </si>
  <si>
    <t>NIPs (Notificação de Intermediação Preliminar)</t>
  </si>
  <si>
    <t>Beneficiaries in private dental plans</t>
  </si>
  <si>
    <t>Beneficiários em planos de assistência médica</t>
  </si>
  <si>
    <t>Beneficiários em planos de assistência odontológica</t>
  </si>
  <si>
    <t>Beneficiaries in health plans</t>
  </si>
  <si>
    <t>Beneficiaries in dental plans</t>
  </si>
  <si>
    <t>Beneficiaries in health and dental plans</t>
  </si>
  <si>
    <t>Beneficiários em planos de saúde e odontológico</t>
  </si>
  <si>
    <t>NIPs (Notification of Preliminary Intermediation)</t>
  </si>
  <si>
    <t>Provisões para riscos cíveis, trabalhista e tributário</t>
  </si>
  <si>
    <t>Localização e funcionamento</t>
  </si>
  <si>
    <t>Provisions for civil, labor and tax risks</t>
  </si>
  <si>
    <t>Outras despesas/receitas operacionais</t>
  </si>
  <si>
    <t>Miscellaneous expenses</t>
  </si>
  <si>
    <t>Other expenses/operational revenues</t>
  </si>
  <si>
    <t>Margem EBITDA</t>
  </si>
  <si>
    <t>EBITDA margin</t>
  </si>
  <si>
    <t>Lucros acumulados</t>
  </si>
  <si>
    <t>Accumulated profits</t>
  </si>
  <si>
    <t>Provisão para perdas em investimentos</t>
  </si>
  <si>
    <t>Imposto e contribuição social</t>
  </si>
  <si>
    <t>(Aumento) diminuição das contas do ativo:</t>
  </si>
  <si>
    <t>Aplicações financeiras</t>
  </si>
  <si>
    <t>Adiantamentos</t>
  </si>
  <si>
    <t>Aumento (diminuição) das contas do passivo:</t>
  </si>
  <si>
    <t>Débitos de operações de assistência a saúde</t>
  </si>
  <si>
    <t xml:space="preserve">Fornecedores </t>
  </si>
  <si>
    <t>Imposto de renda e contribuição social pagos</t>
  </si>
  <si>
    <t>Caixa líquido gerado pelas atividades operacionais</t>
  </si>
  <si>
    <t>Pagamentos a partes relacionadas</t>
  </si>
  <si>
    <t>Aquisição de imobilizado</t>
  </si>
  <si>
    <t>Aquisição de intangíveis</t>
  </si>
  <si>
    <t>Aquisição/venda de investimentos</t>
  </si>
  <si>
    <t>Recebimento de dividendos</t>
  </si>
  <si>
    <t>Recebimento de partes relacionadas</t>
  </si>
  <si>
    <t>Pagamento de dividendos e juros sobre capital próprio</t>
  </si>
  <si>
    <t>Participação de sócios não controladores</t>
  </si>
  <si>
    <t>Caixa e equivalentes de caixa no início do período</t>
  </si>
  <si>
    <t>Caixa e equivalentes de caixa no final do período</t>
  </si>
  <si>
    <t>Depreciação e amortização</t>
  </si>
  <si>
    <t>Provisões técnicas de operações de assistência à saúde</t>
  </si>
  <si>
    <t>Provisão para perdas sobre créditos</t>
  </si>
  <si>
    <t>Equivalência Patrimonial</t>
  </si>
  <si>
    <t>Baixa de ativo imobilizado</t>
  </si>
  <si>
    <t>Baixa do intangível</t>
  </si>
  <si>
    <t>Rendimento de aplicação financeira</t>
  </si>
  <si>
    <t>Fluxo de caixa das atividades de investimento</t>
  </si>
  <si>
    <t>Fluxo de caixa das atividades de financiamento</t>
  </si>
  <si>
    <t>Variação do caixa e equivalentes de caixa</t>
  </si>
  <si>
    <t>Adjustments to reconcile net income with cash</t>
  </si>
  <si>
    <t xml:space="preserve">Ajustes para reconciliar o lucro líquido com o caixa </t>
  </si>
  <si>
    <t>Depreciation and amortization</t>
  </si>
  <si>
    <t>Equity</t>
  </si>
  <si>
    <t>Provision for losses on receivables</t>
  </si>
  <si>
    <t>Provision for losses on investments</t>
  </si>
  <si>
    <t>Write-off of property, plant and equipment</t>
  </si>
  <si>
    <t>Write-off of intangible assets</t>
  </si>
  <si>
    <t>Income from financial investments</t>
  </si>
  <si>
    <t>Tax income and social contribution</t>
  </si>
  <si>
    <t>(Increase) decrease in asset accounts</t>
  </si>
  <si>
    <t>Accounts receivable</t>
  </si>
  <si>
    <t>Contas a receber</t>
  </si>
  <si>
    <t>Taxes recoverable</t>
  </si>
  <si>
    <t>Financial investments</t>
  </si>
  <si>
    <t>Advance payments</t>
  </si>
  <si>
    <t>Deferred Sales Expense</t>
  </si>
  <si>
    <t>Increase (decrease) in liability accounts:</t>
  </si>
  <si>
    <t>Provisões técnicas de operações de assistência a saúde</t>
  </si>
  <si>
    <t>Debts of health care operations</t>
  </si>
  <si>
    <t>Social obligations</t>
  </si>
  <si>
    <t>Suppliers</t>
  </si>
  <si>
    <t>Net cash provided by operating activities</t>
  </si>
  <si>
    <t>Income tax and social contribution paid</t>
  </si>
  <si>
    <t>Cash flow from investing activities</t>
  </si>
  <si>
    <t>Payments to related parties</t>
  </si>
  <si>
    <t>Acquisition of property, plant and equipment</t>
  </si>
  <si>
    <t>Acquisition of intangibles</t>
  </si>
  <si>
    <t>Acquisition/sale of investments</t>
  </si>
  <si>
    <t>Dividends received</t>
  </si>
  <si>
    <t>Cash flow from financing activities</t>
  </si>
  <si>
    <t>Receipt of related parties</t>
  </si>
  <si>
    <t>Payment of dividends and interest on own capital</t>
  </si>
  <si>
    <t>Non-controlling shareholding stake</t>
  </si>
  <si>
    <t>Change in cash and cash equivalents</t>
  </si>
  <si>
    <t>Cash and cash equivalents at the beginning of the period</t>
  </si>
  <si>
    <t>Cash and cash equivalents at the end of the period</t>
  </si>
  <si>
    <t>Aplicações financeiras de longo prazo</t>
  </si>
  <si>
    <t>Sinistralidade</t>
  </si>
  <si>
    <t>Medical Loss Ratio</t>
  </si>
  <si>
    <r>
      <rPr>
        <b/>
        <i/>
        <sz val="11"/>
        <color theme="1"/>
        <rFont val="Calibri"/>
        <family val="2"/>
      </rPr>
      <t>Ticket</t>
    </r>
    <r>
      <rPr>
        <b/>
        <sz val="11"/>
        <color theme="1"/>
        <rFont val="Calibri"/>
        <family val="2"/>
        <scheme val="minor"/>
      </rPr>
      <t xml:space="preserve"> médio (saúde)</t>
    </r>
  </si>
  <si>
    <r>
      <rPr>
        <b/>
        <i/>
        <sz val="11"/>
        <color theme="1"/>
        <rFont val="Calibri"/>
        <family val="2"/>
      </rPr>
      <t>Ticket</t>
    </r>
    <r>
      <rPr>
        <b/>
        <sz val="11"/>
        <color theme="1"/>
        <rFont val="Calibri"/>
        <family val="2"/>
        <scheme val="minor"/>
      </rPr>
      <t xml:space="preserve"> médio (odonto)</t>
    </r>
  </si>
  <si>
    <t>Market share (health)</t>
  </si>
  <si>
    <t>Market share (dental)</t>
  </si>
  <si>
    <r>
      <rPr>
        <b/>
        <i/>
        <sz val="11"/>
        <color theme="1"/>
        <rFont val="Calibri"/>
        <family val="2"/>
      </rPr>
      <t>Market share</t>
    </r>
    <r>
      <rPr>
        <b/>
        <sz val="11"/>
        <color theme="1"/>
        <rFont val="Calibri"/>
        <family val="2"/>
        <scheme val="minor"/>
      </rPr>
      <t xml:space="preserve"> (saúde)</t>
    </r>
  </si>
  <si>
    <r>
      <rPr>
        <b/>
        <i/>
        <sz val="11"/>
        <color theme="1"/>
        <rFont val="Calibri"/>
        <family val="2"/>
      </rPr>
      <t>Market share</t>
    </r>
    <r>
      <rPr>
        <b/>
        <sz val="11"/>
        <color theme="1"/>
        <rFont val="Calibri"/>
        <family val="2"/>
        <scheme val="minor"/>
      </rPr>
      <t xml:space="preserve"> (odonto)</t>
    </r>
  </si>
  <si>
    <t>Patrimônio mínimo ajustado, margem de solvência e ativos garantidores</t>
  </si>
  <si>
    <t>Suficiência apurada</t>
  </si>
  <si>
    <t>Ativos garantidores exigidos</t>
  </si>
  <si>
    <t>Ativos garantidores efetivos</t>
  </si>
  <si>
    <t>Patrimônio mínimo ajustado (da operadora)</t>
  </si>
  <si>
    <t>Margem de solvência (da operadora)</t>
  </si>
  <si>
    <t>Minimum adjusted equity, solvency margin and collateral assets (ANS)</t>
  </si>
  <si>
    <t>Solvency margin (of operator)</t>
  </si>
  <si>
    <t>Minimum adjusted equity (of operator)</t>
  </si>
  <si>
    <t>Sufficiency</t>
  </si>
  <si>
    <t>Required assets</t>
  </si>
  <si>
    <t>Effective assets</t>
  </si>
  <si>
    <t>Contas à receber e PDD</t>
  </si>
  <si>
    <t>Convênios e particulares</t>
  </si>
  <si>
    <t>Contas à receber de clientes</t>
  </si>
  <si>
    <t>À vencer</t>
  </si>
  <si>
    <t>Vencidos</t>
  </si>
  <si>
    <t>Até 30 dias</t>
  </si>
  <si>
    <t>De 31 a 60 dias</t>
  </si>
  <si>
    <t>De 61 a 90 dias</t>
  </si>
  <si>
    <t>Há mais de 90 dias</t>
  </si>
  <si>
    <t>Provisão para perdas</t>
  </si>
  <si>
    <t>Accounts receivable and provision for doubtful accounts</t>
  </si>
  <si>
    <t>Agreements and private individuals</t>
  </si>
  <si>
    <t>On expiration</t>
  </si>
  <si>
    <t>Overdue receivables</t>
  </si>
  <si>
    <t>Until 30 days</t>
  </si>
  <si>
    <t>From 31 to 60 days</t>
  </si>
  <si>
    <t>From 61 to 90 days</t>
  </si>
  <si>
    <t>More thae 90 days</t>
  </si>
  <si>
    <t>Provision for losses</t>
  </si>
  <si>
    <t>Non identified</t>
  </si>
  <si>
    <t>Diagnóstico de imagem e laboratórios</t>
  </si>
  <si>
    <t>Image diagnosis and labs</t>
  </si>
  <si>
    <t>IR and CSLL deferred</t>
  </si>
  <si>
    <t>Corporate</t>
  </si>
  <si>
    <t>Caique Santos</t>
  </si>
  <si>
    <t>Investor Relations Coordinator</t>
  </si>
  <si>
    <t>Despesas com publicidade e propaganda</t>
  </si>
  <si>
    <t>Despesas com comissões</t>
  </si>
  <si>
    <t>Advertise expenses</t>
  </si>
  <si>
    <t>Comission expenses</t>
  </si>
  <si>
    <t>Provision for credit losses</t>
  </si>
  <si>
    <t>2T18</t>
  </si>
  <si>
    <t>Empréstimos e Financiamentos</t>
  </si>
  <si>
    <t>Pagamento/ Aquisicao de empréstimos e financiamentos</t>
  </si>
  <si>
    <t>Gasto com emissão de ação</t>
  </si>
  <si>
    <t>Integralização de capital</t>
  </si>
  <si>
    <t>Lending and Financing</t>
  </si>
  <si>
    <t>2Q18</t>
  </si>
  <si>
    <t>Payment / Acquisition of loans and financing</t>
  </si>
  <si>
    <t>Expenses with share issuance</t>
  </si>
  <si>
    <t>Capital contribution</t>
  </si>
  <si>
    <t>3T18</t>
  </si>
  <si>
    <t>3Q18</t>
  </si>
  <si>
    <t xml:space="preserve">     Aluguel com partes relacionadas</t>
  </si>
  <si>
    <t xml:space="preserve">     Rent with related parties</t>
  </si>
  <si>
    <t>4T18</t>
  </si>
  <si>
    <t>Perda do intangível</t>
  </si>
  <si>
    <t>4Q18</t>
  </si>
  <si>
    <t>Loss of intangible assets</t>
  </si>
  <si>
    <t>1T19</t>
  </si>
  <si>
    <t>1T19 - IFRS 16</t>
  </si>
  <si>
    <t>Arrendamentos a pagar</t>
  </si>
  <si>
    <t>Depreciação de direitos de uso</t>
  </si>
  <si>
    <t>Pagamento de principal - Arrendamento Mercantil</t>
  </si>
  <si>
    <t>1Q19</t>
  </si>
  <si>
    <t>Leases payable</t>
  </si>
  <si>
    <t>Depreciation of usage rights</t>
  </si>
  <si>
    <t>Principal payments - Leases</t>
  </si>
  <si>
    <t>1QT19</t>
  </si>
  <si>
    <t>1QT19 - IFRS 16</t>
  </si>
  <si>
    <t>Juros e atualizações monetárias de arrendamento</t>
  </si>
  <si>
    <t>Planos de saúde e odontológicos</t>
  </si>
  <si>
    <t>Interest and monetary restatement of leases</t>
  </si>
  <si>
    <t>Health and dental plan</t>
  </si>
  <si>
    <t>2T19 - IFRS 16</t>
  </si>
  <si>
    <t>2T19</t>
  </si>
  <si>
    <t>2Q19</t>
  </si>
  <si>
    <t>2QT19 - IFRS 16</t>
  </si>
  <si>
    <t>Guilherme Nahuz</t>
  </si>
  <si>
    <t>3T19</t>
  </si>
  <si>
    <t>3T19 - IFRS 16</t>
  </si>
  <si>
    <t>3QT19 - IFRS 16</t>
  </si>
  <si>
    <t>3Q19</t>
  </si>
  <si>
    <t>Juros e encargos financeiros de empréstimos e financiamentos</t>
  </si>
  <si>
    <t>Saldos atribuídos à aquisição de investidas</t>
  </si>
  <si>
    <t>Emissão de debêntures</t>
  </si>
  <si>
    <t>Resgates (aplicações) de aplicações financeiras</t>
  </si>
  <si>
    <t>Interest and financial charges on loans and financing</t>
  </si>
  <si>
    <t xml:space="preserve">
Balances attributed to the acquisition of investees</t>
  </si>
  <si>
    <t>Issuance of Debentures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</si>
</sst>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_(* #,##0.0_);_(* \(#,##0.0\);_(* &quot;-&quot;??_);_(@_)"/>
    <numFmt numFmtId="168" formatCode="0.0%"/>
    <numFmt numFmtId="169" formatCode="_-* #,##0.0_-;\-* #,##0.0_-;_-* &quot;-&quot;?_-;_-@_-"/>
    <numFmt numFmtId="170" formatCode="_(* #,##0.000_);_(* \(#,##0.000\);_(* &quot;-&quot;??_);_(@_)"/>
    <numFmt numFmtId="171" formatCode="_(* #,##0_);_(* \(#,##0\);_(* &quot;-&quot;??_);_(@_)"/>
    <numFmt numFmtId="172" formatCode="_-* #,##0.000_-;\-* #,##0.000_-;_-* &quot;-&quot;???_-;_-@_-"/>
    <numFmt numFmtId="173" formatCode="_-* #,##0.00000_-;\-* #,##0.00000_-;_-* &quot;-&quot;?_-;_-@_-"/>
    <numFmt numFmtId="174" formatCode="_-* #,##0.000_-;\-* #,##0.000_-;_-* &quot;-&quot;??_-;_-@_-"/>
    <numFmt numFmtId="175" formatCode="_-* #,##0.000_-;\-* #,##0.000_-;_-* &quot;-&quot;?_-;_-@_-"/>
    <numFmt numFmtId="176" formatCode="_-* #,##0.0000000_-;\-* #,##0.0000000_-;_-* &quot;-&quot;???_-;_-@_-"/>
    <numFmt numFmtId="177" formatCode="0.0"/>
    <numFmt numFmtId="178" formatCode="\ _(* #,##0_);_(* \(#,##0\);_(* &quot;-&quot;_);_(@_)"/>
    <numFmt numFmtId="179" formatCode="_-* #,##0.00_-;\-* #,##0.00_-;_-* &quot;-&quot;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EE542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EE402F"/>
      <name val="Calibri"/>
      <family val="2"/>
      <scheme val="minor"/>
    </font>
    <font>
      <b/>
      <sz val="11"/>
      <color rgb="FF1E83C7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1E83C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3" fillId="0" borderId="0"/>
    <xf numFmtId="171" fontId="10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6" fontId="4" fillId="3" borderId="0" xfId="1" applyNumberFormat="1" applyFont="1" applyFill="1" applyAlignment="1">
      <alignment vertical="center"/>
    </xf>
    <xf numFmtId="0" fontId="4" fillId="3" borderId="0" xfId="0" applyFont="1" applyFill="1" applyAlignment="1">
      <alignment horizontal="left" vertical="center" indent="1"/>
    </xf>
    <xf numFmtId="0" fontId="0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168" fontId="5" fillId="3" borderId="0" xfId="3" applyNumberFormat="1" applyFont="1" applyFill="1" applyAlignment="1">
      <alignment vertical="center"/>
    </xf>
    <xf numFmtId="0" fontId="4" fillId="3" borderId="0" xfId="0" applyFont="1" applyFill="1" applyAlignment="1">
      <alignment horizontal="left" vertical="center" indent="3"/>
    </xf>
    <xf numFmtId="0" fontId="0" fillId="0" borderId="0" xfId="0" applyAlignment="1">
      <alignment horizontal="left" vertical="center" indent="4"/>
    </xf>
    <xf numFmtId="167" fontId="4" fillId="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4" fillId="3" borderId="0" xfId="0" applyFont="1" applyFill="1"/>
    <xf numFmtId="0" fontId="0" fillId="0" borderId="0" xfId="0"/>
    <xf numFmtId="0" fontId="0" fillId="0" borderId="0" xfId="0" applyAlignment="1">
      <alignment horizontal="left" vertical="center" indent="1"/>
    </xf>
    <xf numFmtId="167" fontId="3" fillId="0" borderId="0" xfId="1" applyNumberFormat="1" applyFont="1" applyFill="1" applyAlignment="1">
      <alignment vertical="center"/>
    </xf>
    <xf numFmtId="167" fontId="4" fillId="3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indent="2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indent="4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indent="4"/>
    </xf>
    <xf numFmtId="0" fontId="12" fillId="0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43" fontId="14" fillId="3" borderId="0" xfId="1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43" fontId="14" fillId="0" borderId="0" xfId="1" applyNumberFormat="1" applyFont="1" applyFill="1" applyAlignment="1">
      <alignment vertical="center"/>
    </xf>
    <xf numFmtId="43" fontId="15" fillId="0" borderId="0" xfId="1" applyNumberFormat="1" applyFont="1" applyAlignment="1">
      <alignment vertical="center"/>
    </xf>
    <xf numFmtId="43" fontId="14" fillId="0" borderId="0" xfId="1" applyNumberFormat="1" applyFont="1" applyAlignment="1">
      <alignment vertical="center"/>
    </xf>
    <xf numFmtId="165" fontId="14" fillId="3" borderId="0" xfId="1" applyNumberFormat="1" applyFont="1" applyFill="1" applyAlignment="1">
      <alignment vertical="center"/>
    </xf>
    <xf numFmtId="165" fontId="15" fillId="0" borderId="0" xfId="1" applyNumberFormat="1" applyFont="1" applyAlignment="1">
      <alignment vertical="center"/>
    </xf>
    <xf numFmtId="165" fontId="15" fillId="0" borderId="0" xfId="1" applyNumberFormat="1" applyFont="1" applyFill="1" applyAlignment="1">
      <alignment vertical="center"/>
    </xf>
    <xf numFmtId="10" fontId="14" fillId="3" borderId="0" xfId="1" applyNumberFormat="1" applyFont="1" applyFill="1" applyAlignment="1">
      <alignment vertical="center"/>
    </xf>
    <xf numFmtId="10" fontId="15" fillId="3" borderId="0" xfId="1" applyNumberFormat="1" applyFont="1" applyFill="1" applyAlignment="1">
      <alignment vertical="center"/>
    </xf>
    <xf numFmtId="43" fontId="15" fillId="3" borderId="0" xfId="1" applyNumberFormat="1" applyFont="1" applyFill="1" applyAlignment="1">
      <alignment vertical="center"/>
    </xf>
    <xf numFmtId="168" fontId="14" fillId="3" borderId="0" xfId="3" applyNumberFormat="1" applyFont="1" applyFill="1" applyAlignment="1">
      <alignment vertical="center"/>
    </xf>
    <xf numFmtId="168" fontId="14" fillId="0" borderId="0" xfId="3" applyNumberFormat="1" applyFont="1" applyAlignment="1">
      <alignment vertical="center"/>
    </xf>
    <xf numFmtId="168" fontId="15" fillId="0" borderId="0" xfId="3" applyNumberFormat="1" applyFont="1" applyAlignment="1">
      <alignment vertical="center"/>
    </xf>
    <xf numFmtId="0" fontId="14" fillId="3" borderId="0" xfId="0" applyFont="1" applyFill="1" applyAlignment="1">
      <alignment vertical="center"/>
    </xf>
    <xf numFmtId="165" fontId="15" fillId="0" borderId="0" xfId="1" applyNumberFormat="1" applyFont="1" applyFill="1"/>
    <xf numFmtId="43" fontId="14" fillId="3" borderId="0" xfId="1" applyFont="1" applyFill="1" applyAlignment="1">
      <alignment vertical="center"/>
    </xf>
    <xf numFmtId="43" fontId="15" fillId="0" borderId="0" xfId="1" applyFont="1" applyFill="1" applyAlignment="1">
      <alignment vertical="center"/>
    </xf>
    <xf numFmtId="166" fontId="15" fillId="0" borderId="0" xfId="1" applyNumberFormat="1" applyFont="1" applyAlignment="1">
      <alignment vertical="center"/>
    </xf>
    <xf numFmtId="166" fontId="14" fillId="3" borderId="0" xfId="1" applyNumberFormat="1" applyFont="1" applyFill="1" applyAlignment="1">
      <alignment vertical="center"/>
    </xf>
    <xf numFmtId="168" fontId="16" fillId="3" borderId="0" xfId="3" applyNumberFormat="1" applyFont="1" applyFill="1" applyAlignment="1">
      <alignment vertical="center"/>
    </xf>
    <xf numFmtId="167" fontId="15" fillId="0" borderId="0" xfId="1" applyNumberFormat="1" applyFont="1" applyFill="1" applyAlignment="1">
      <alignment vertical="center"/>
    </xf>
    <xf numFmtId="167" fontId="14" fillId="3" borderId="0" xfId="1" applyNumberFormat="1" applyFont="1" applyFill="1" applyAlignment="1">
      <alignment vertical="center"/>
    </xf>
    <xf numFmtId="170" fontId="14" fillId="3" borderId="0" xfId="1" applyNumberFormat="1" applyFont="1" applyFill="1" applyAlignment="1">
      <alignment vertical="center"/>
    </xf>
    <xf numFmtId="167" fontId="15" fillId="0" borderId="0" xfId="0" applyNumberFormat="1" applyFont="1" applyAlignment="1">
      <alignment vertical="center"/>
    </xf>
    <xf numFmtId="169" fontId="15" fillId="0" borderId="0" xfId="0" applyNumberFormat="1" applyFont="1" applyAlignment="1">
      <alignment vertical="center"/>
    </xf>
    <xf numFmtId="167" fontId="14" fillId="3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horizontal="left" vertical="center" indent="1"/>
    </xf>
    <xf numFmtId="166" fontId="15" fillId="0" borderId="0" xfId="1" applyNumberFormat="1" applyFont="1" applyFill="1" applyAlignment="1">
      <alignment vertical="center"/>
    </xf>
    <xf numFmtId="0" fontId="14" fillId="3" borderId="0" xfId="0" applyFont="1" applyFill="1"/>
    <xf numFmtId="0" fontId="15" fillId="0" borderId="0" xfId="0" applyFont="1"/>
    <xf numFmtId="164" fontId="0" fillId="0" borderId="0" xfId="0" applyNumberFormat="1" applyAlignment="1">
      <alignment vertical="center"/>
    </xf>
    <xf numFmtId="168" fontId="0" fillId="0" borderId="0" xfId="3" applyNumberFormat="1" applyFont="1" applyAlignment="1">
      <alignment vertical="center"/>
    </xf>
    <xf numFmtId="0" fontId="0" fillId="0" borderId="0" xfId="0" applyFill="1" applyAlignment="1">
      <alignment horizontal="left" vertical="center" indent="2"/>
    </xf>
    <xf numFmtId="169" fontId="0" fillId="0" borderId="0" xfId="0" applyNumberFormat="1" applyAlignment="1">
      <alignment vertical="center"/>
    </xf>
    <xf numFmtId="167" fontId="15" fillId="0" borderId="0" xfId="0" applyNumberFormat="1" applyFont="1" applyFill="1" applyAlignment="1">
      <alignment vertical="center"/>
    </xf>
    <xf numFmtId="172" fontId="0" fillId="0" borderId="0" xfId="0" applyNumberFormat="1" applyAlignment="1">
      <alignment vertical="center"/>
    </xf>
    <xf numFmtId="170" fontId="15" fillId="0" borderId="0" xfId="0" applyNumberFormat="1" applyFont="1" applyAlignment="1">
      <alignment vertical="center"/>
    </xf>
    <xf numFmtId="173" fontId="0" fillId="0" borderId="0" xfId="0" applyNumberFormat="1" applyAlignment="1">
      <alignment vertical="center"/>
    </xf>
    <xf numFmtId="174" fontId="0" fillId="0" borderId="0" xfId="1" applyNumberFormat="1" applyFont="1" applyFill="1" applyAlignment="1">
      <alignment vertical="center"/>
    </xf>
    <xf numFmtId="170" fontId="15" fillId="0" borderId="0" xfId="1" applyNumberFormat="1" applyFont="1" applyFill="1" applyAlignment="1">
      <alignment vertical="center"/>
    </xf>
    <xf numFmtId="170" fontId="1" fillId="2" borderId="1" xfId="0" applyNumberFormat="1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" fontId="0" fillId="0" borderId="0" xfId="0" applyNumberFormat="1" applyFill="1" applyAlignment="1">
      <alignment vertical="center"/>
    </xf>
    <xf numFmtId="167" fontId="15" fillId="0" borderId="0" xfId="0" applyNumberFormat="1" applyFont="1"/>
    <xf numFmtId="171" fontId="15" fillId="0" borderId="0" xfId="1" applyNumberFormat="1" applyFont="1" applyFill="1" applyAlignment="1">
      <alignment vertical="center"/>
    </xf>
    <xf numFmtId="167" fontId="15" fillId="4" borderId="0" xfId="1" applyNumberFormat="1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175" fontId="15" fillId="0" borderId="0" xfId="0" applyNumberFormat="1" applyFont="1" applyAlignment="1">
      <alignment vertical="center"/>
    </xf>
    <xf numFmtId="169" fontId="15" fillId="0" borderId="0" xfId="1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167" fontId="15" fillId="0" borderId="0" xfId="0" applyNumberFormat="1" applyFont="1" applyFill="1"/>
    <xf numFmtId="10" fontId="14" fillId="3" borderId="0" xfId="3" applyNumberFormat="1" applyFont="1" applyFill="1" applyAlignment="1">
      <alignment vertical="center"/>
    </xf>
    <xf numFmtId="165" fontId="14" fillId="3" borderId="0" xfId="0" applyNumberFormat="1" applyFont="1" applyFill="1" applyAlignment="1">
      <alignment vertical="center"/>
    </xf>
    <xf numFmtId="174" fontId="0" fillId="0" borderId="0" xfId="1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8" fontId="0" fillId="0" borderId="0" xfId="3" applyNumberFormat="1" applyFont="1" applyFill="1" applyAlignment="1">
      <alignment vertical="center"/>
    </xf>
    <xf numFmtId="178" fontId="18" fillId="0" borderId="0" xfId="7" applyNumberFormat="1" applyFont="1" applyFill="1" applyAlignment="1">
      <alignment horizontal="right" vertical="distributed"/>
    </xf>
    <xf numFmtId="17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0" fontId="0" fillId="0" borderId="0" xfId="0" applyNumberFormat="1" applyFill="1" applyAlignment="1">
      <alignment vertical="center"/>
    </xf>
    <xf numFmtId="175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167" fontId="14" fillId="0" borderId="0" xfId="1" applyNumberFormat="1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7" fillId="3" borderId="5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3" borderId="4" xfId="2" applyFill="1" applyBorder="1" applyAlignment="1">
      <alignment horizontal="center" vertical="center"/>
    </xf>
    <xf numFmtId="0" fontId="9" fillId="3" borderId="6" xfId="2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</cellXfs>
  <cellStyles count="8">
    <cellStyle name="Currency 2" xfId="4" xr:uid="{00000000-0005-0000-0000-000000000000}"/>
    <cellStyle name="Hiperlink" xfId="2" builtinId="8"/>
    <cellStyle name="Normal" xfId="0" builtinId="0"/>
    <cellStyle name="Normal 2" xfId="5" xr:uid="{00000000-0005-0000-0000-000003000000}"/>
    <cellStyle name="Normal 6 2" xfId="6" xr:uid="{00000000-0005-0000-0000-000004000000}"/>
    <cellStyle name="Porcentagem" xfId="3" builtinId="5"/>
    <cellStyle name="Separador de milhares 6" xfId="7" xr:uid="{37B3204B-78A6-4550-A999-CC799AD017D3}"/>
    <cellStyle name="Vírgula" xfId="1" builtinId="3"/>
  </cellStyles>
  <dxfs count="0"/>
  <tableStyles count="0" defaultTableStyle="TableStyleMedium2" defaultPivotStyle="PivotStyleLight16"/>
  <colors>
    <mruColors>
      <color rgb="FFEE402F"/>
      <color rgb="FF1E83C7"/>
      <color rgb="FFEE542F"/>
      <color rgb="FFF38223"/>
      <color rgb="FF005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glish!A1"/><Relationship Id="rId2" Type="http://schemas.openxmlformats.org/officeDocument/2006/relationships/image" Target="../media/image1.png"/><Relationship Id="rId1" Type="http://schemas.openxmlformats.org/officeDocument/2006/relationships/hyperlink" Target="#Portugu&#234;s!A1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8</xdr:row>
      <xdr:rowOff>50551</xdr:rowOff>
    </xdr:from>
    <xdr:to>
      <xdr:col>1</xdr:col>
      <xdr:colOff>463398</xdr:colOff>
      <xdr:row>9</xdr:row>
      <xdr:rowOff>134472</xdr:rowOff>
    </xdr:to>
    <xdr:pic>
      <xdr:nvPicPr>
        <xdr:cNvPr id="6" name="Picture 5" descr="Brazil Fla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A2EF4D-7F28-40D9-A033-BD46B3A5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921" y="1524747"/>
          <a:ext cx="378732" cy="268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69300</xdr:colOff>
      <xdr:row>10</xdr:row>
      <xdr:rowOff>89648</xdr:rowOff>
    </xdr:from>
    <xdr:to>
      <xdr:col>1</xdr:col>
      <xdr:colOff>485829</xdr:colOff>
      <xdr:row>11</xdr:row>
      <xdr:rowOff>126616</xdr:rowOff>
    </xdr:to>
    <xdr:pic>
      <xdr:nvPicPr>
        <xdr:cNvPr id="7" name="Picture 6" descr="United States Fla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E77294-C74A-47F3-A03B-7F7C959A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55" y="1932393"/>
          <a:ext cx="416529" cy="221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1</xdr:row>
      <xdr:rowOff>1</xdr:rowOff>
    </xdr:from>
    <xdr:to>
      <xdr:col>3</xdr:col>
      <xdr:colOff>587687</xdr:colOff>
      <xdr:row>3</xdr:row>
      <xdr:rowOff>147025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A47CFC0-6A46-442D-AD54-B0A87511E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6" y="184275"/>
          <a:ext cx="1912470" cy="515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37250</xdr:rowOff>
    </xdr:from>
    <xdr:to>
      <xdr:col>1</xdr:col>
      <xdr:colOff>1912470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F1F973-CEDA-41AF-B5B5-2F976E2F7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5" y="221524"/>
          <a:ext cx="1912470" cy="5155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34865</xdr:rowOff>
    </xdr:from>
    <xdr:to>
      <xdr:col>1</xdr:col>
      <xdr:colOff>1912470</xdr:colOff>
      <xdr:row>3</xdr:row>
      <xdr:rowOff>181889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4B6F55-9175-42A7-A30D-37B911C57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5" y="219139"/>
          <a:ext cx="1912470" cy="515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E83C7"/>
  </sheetPr>
  <dimension ref="A1:F24"/>
  <sheetViews>
    <sheetView showGridLines="0" tabSelected="1" zoomScaleNormal="100" workbookViewId="0">
      <selection activeCell="E13" sqref="E13"/>
    </sheetView>
  </sheetViews>
  <sheetFormatPr defaultColWidth="0" defaultRowHeight="15" zeroHeight="1" x14ac:dyDescent="0.25"/>
  <cols>
    <col min="1" max="1" width="2.7109375" style="1" customWidth="1"/>
    <col min="2" max="2" width="7.7109375" style="1" customWidth="1"/>
    <col min="3" max="4" width="10.7109375" style="1" customWidth="1"/>
    <col min="5" max="5" width="29.85546875" style="1" bestFit="1" customWidth="1"/>
    <col min="6" max="6" width="2.7109375" style="1" customWidth="1"/>
    <col min="7" max="16384" width="10.7109375" style="1" hidden="1"/>
  </cols>
  <sheetData>
    <row r="1" spans="2:5" x14ac:dyDescent="0.25"/>
    <row r="2" spans="2:5" x14ac:dyDescent="0.25"/>
    <row r="3" spans="2:5" x14ac:dyDescent="0.25"/>
    <row r="4" spans="2:5" x14ac:dyDescent="0.25"/>
    <row r="5" spans="2:5" x14ac:dyDescent="0.25"/>
    <row r="6" spans="2:5" x14ac:dyDescent="0.25"/>
    <row r="7" spans="2:5" x14ac:dyDescent="0.25">
      <c r="B7" s="132" t="s">
        <v>104</v>
      </c>
      <c r="C7" s="133"/>
      <c r="E7" s="15" t="s">
        <v>123</v>
      </c>
    </row>
    <row r="8" spans="2:5" ht="5.0999999999999996" customHeight="1" x14ac:dyDescent="0.25">
      <c r="B8" s="16"/>
      <c r="C8" s="17"/>
      <c r="E8" s="7"/>
    </row>
    <row r="9" spans="2:5" x14ac:dyDescent="0.25">
      <c r="B9" s="134"/>
      <c r="C9" s="130" t="s">
        <v>105</v>
      </c>
      <c r="E9" s="8" t="s">
        <v>102</v>
      </c>
    </row>
    <row r="10" spans="2:5" x14ac:dyDescent="0.25">
      <c r="B10" s="134"/>
      <c r="C10" s="130"/>
      <c r="E10" s="9" t="s">
        <v>103</v>
      </c>
    </row>
    <row r="11" spans="2:5" x14ac:dyDescent="0.25">
      <c r="B11" s="134"/>
      <c r="C11" s="130" t="s">
        <v>106</v>
      </c>
      <c r="E11" s="10"/>
    </row>
    <row r="12" spans="2:5" x14ac:dyDescent="0.25">
      <c r="B12" s="135"/>
      <c r="C12" s="131"/>
      <c r="E12" s="8" t="s">
        <v>398</v>
      </c>
    </row>
    <row r="13" spans="2:5" x14ac:dyDescent="0.25">
      <c r="B13" s="12"/>
      <c r="C13" s="13"/>
      <c r="E13" s="9" t="s">
        <v>216</v>
      </c>
    </row>
    <row r="14" spans="2:5" x14ac:dyDescent="0.25">
      <c r="B14" s="12"/>
      <c r="C14" s="13"/>
      <c r="E14" s="9"/>
    </row>
    <row r="15" spans="2:5" s="40" customFormat="1" x14ac:dyDescent="0.25">
      <c r="B15" s="12"/>
      <c r="C15" s="13"/>
      <c r="E15" s="8" t="s">
        <v>354</v>
      </c>
    </row>
    <row r="16" spans="2:5" s="40" customFormat="1" x14ac:dyDescent="0.25">
      <c r="B16" s="12"/>
      <c r="C16" s="13"/>
      <c r="E16" s="9" t="s">
        <v>355</v>
      </c>
    </row>
    <row r="17" spans="2:5" s="40" customFormat="1" x14ac:dyDescent="0.25">
      <c r="B17" s="12"/>
      <c r="C17" s="13"/>
      <c r="E17" s="9"/>
    </row>
    <row r="18" spans="2:5" x14ac:dyDescent="0.25">
      <c r="B18" s="12"/>
      <c r="C18" s="13"/>
      <c r="E18" s="14" t="s">
        <v>107</v>
      </c>
    </row>
    <row r="19" spans="2:5" ht="5.0999999999999996" customHeight="1" x14ac:dyDescent="0.25">
      <c r="E19" s="11"/>
    </row>
    <row r="20" spans="2:5" x14ac:dyDescent="0.25"/>
    <row r="21" spans="2:5" hidden="1" x14ac:dyDescent="0.25"/>
    <row r="22" spans="2:5" hidden="1" x14ac:dyDescent="0.25"/>
    <row r="23" spans="2:5" hidden="1" x14ac:dyDescent="0.25"/>
    <row r="24" spans="2:5" hidden="1" x14ac:dyDescent="0.25"/>
  </sheetData>
  <mergeCells count="5">
    <mergeCell ref="C9:C10"/>
    <mergeCell ref="C11:C12"/>
    <mergeCell ref="B7:C7"/>
    <mergeCell ref="B9:B10"/>
    <mergeCell ref="B11:B12"/>
  </mergeCells>
  <hyperlinks>
    <hyperlink ref="C9:C10" location="Português!A1" display="Português" xr:uid="{00000000-0004-0000-0000-000000000000}"/>
    <hyperlink ref="C11:C12" location="English!A1" display="English" xr:uid="{00000000-0004-0000-0000-000001000000}"/>
  </hyperlinks>
  <pageMargins left="0.19685039370078741" right="0.19685039370078741" top="0.19685039370078741" bottom="0.19685039370078741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E83C7"/>
    <outlinePr summaryBelow="0"/>
  </sheetPr>
  <dimension ref="B1:AD348"/>
  <sheetViews>
    <sheetView showGridLines="0" zoomScale="80" zoomScaleNormal="80" workbookViewId="0">
      <pane xSplit="3" ySplit="8" topLeftCell="M327" activePane="bottomRight" state="frozen"/>
      <selection activeCell="L185" sqref="L185"/>
      <selection pane="topRight" activeCell="L185" sqref="L185"/>
      <selection pane="bottomLeft" activeCell="L185" sqref="L185"/>
      <selection pane="bottomRight" activeCell="W175" sqref="W175"/>
    </sheetView>
  </sheetViews>
  <sheetFormatPr defaultColWidth="10.7109375" defaultRowHeight="15" outlineLevelRow="4" x14ac:dyDescent="0.25"/>
  <cols>
    <col min="1" max="1" width="2.7109375" style="1" customWidth="1"/>
    <col min="2" max="2" width="63.28515625" style="1" bestFit="1" customWidth="1"/>
    <col min="3" max="3" width="11.42578125" style="1" customWidth="1"/>
    <col min="4" max="7" width="10.7109375" style="40"/>
    <col min="8" max="8" width="12.7109375" style="40" bestFit="1" customWidth="1"/>
    <col min="9" max="9" width="13.140625" style="1" bestFit="1" customWidth="1"/>
    <col min="10" max="11" width="10.7109375" style="1"/>
    <col min="12" max="12" width="12.140625" style="1" bestFit="1" customWidth="1"/>
    <col min="13" max="13" width="12.7109375" style="1" bestFit="1" customWidth="1"/>
    <col min="14" max="14" width="10.7109375" style="1" customWidth="1"/>
    <col min="15" max="15" width="9.85546875" style="1" bestFit="1" customWidth="1"/>
    <col min="16" max="16" width="10.5703125" style="53" bestFit="1" customWidth="1"/>
    <col min="17" max="17" width="10.5703125" style="53" customWidth="1"/>
    <col min="18" max="18" width="12.85546875" style="53" bestFit="1" customWidth="1"/>
    <col min="19" max="19" width="12.28515625" style="40" bestFit="1" customWidth="1"/>
    <col min="20" max="20" width="14.5703125" style="53" bestFit="1" customWidth="1"/>
    <col min="21" max="21" width="14.5703125" style="1" bestFit="1" customWidth="1"/>
    <col min="22" max="22" width="14.5703125" style="40" customWidth="1"/>
    <col min="23" max="23" width="15.85546875" style="1" bestFit="1" customWidth="1"/>
    <col min="24" max="24" width="11.28515625" style="1" bestFit="1" customWidth="1"/>
    <col min="25" max="16384" width="10.7109375" style="1"/>
  </cols>
  <sheetData>
    <row r="1" spans="2:22" x14ac:dyDescent="0.25">
      <c r="J1" s="40"/>
      <c r="K1" s="40"/>
      <c r="L1" s="40"/>
      <c r="M1" s="40"/>
      <c r="N1" s="40"/>
    </row>
    <row r="2" spans="2:22" x14ac:dyDescent="0.25">
      <c r="J2" s="40"/>
      <c r="L2" s="40"/>
      <c r="M2" s="40"/>
      <c r="N2" s="40"/>
    </row>
    <row r="3" spans="2:22" x14ac:dyDescent="0.25">
      <c r="J3" s="40"/>
      <c r="K3" s="40"/>
      <c r="L3" s="40"/>
      <c r="M3" s="40"/>
      <c r="N3" s="40"/>
    </row>
    <row r="4" spans="2:22" x14ac:dyDescent="0.25">
      <c r="J4" s="40"/>
      <c r="K4" s="40"/>
      <c r="L4" s="40"/>
      <c r="M4" s="40"/>
      <c r="N4" s="40"/>
    </row>
    <row r="6" spans="2:22" x14ac:dyDescent="0.25">
      <c r="H6" s="94"/>
      <c r="I6" s="94"/>
      <c r="J6" s="94"/>
      <c r="K6" s="94"/>
      <c r="L6" s="94"/>
      <c r="M6" s="94"/>
      <c r="N6" s="94"/>
      <c r="O6" s="94"/>
    </row>
    <row r="7" spans="2:22" x14ac:dyDescent="0.25">
      <c r="B7" s="6" t="s">
        <v>31</v>
      </c>
    </row>
    <row r="8" spans="2:22" x14ac:dyDescent="0.25">
      <c r="B8" s="5" t="s">
        <v>10</v>
      </c>
      <c r="C8" s="5" t="s">
        <v>0</v>
      </c>
      <c r="D8" s="5" t="s">
        <v>1</v>
      </c>
      <c r="E8" s="5" t="s">
        <v>2</v>
      </c>
      <c r="F8" s="5" t="s">
        <v>3</v>
      </c>
      <c r="G8" s="5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361</v>
      </c>
      <c r="N8" s="5" t="s">
        <v>371</v>
      </c>
      <c r="O8" s="5" t="s">
        <v>375</v>
      </c>
      <c r="P8" s="5" t="s">
        <v>379</v>
      </c>
      <c r="Q8" s="109" t="s">
        <v>395</v>
      </c>
      <c r="R8" s="5" t="s">
        <v>399</v>
      </c>
      <c r="T8" s="103" t="s">
        <v>380</v>
      </c>
      <c r="U8" s="103" t="s">
        <v>394</v>
      </c>
      <c r="V8" s="103" t="s">
        <v>400</v>
      </c>
    </row>
    <row r="9" spans="2:22" outlineLevel="1" x14ac:dyDescent="0.25">
      <c r="B9" s="25" t="s">
        <v>29</v>
      </c>
      <c r="C9" s="25" t="s">
        <v>30</v>
      </c>
      <c r="D9" s="60">
        <f>SUM(D10,D14,D18,D22,D26,D30)</f>
        <v>48.541785000000004</v>
      </c>
      <c r="E9" s="60">
        <f t="shared" ref="E9:K9" si="0">SUM(E10,E14,E18,E22,E26,E30)</f>
        <v>48.190672000000006</v>
      </c>
      <c r="F9" s="60">
        <f t="shared" si="0"/>
        <v>47.856266000000005</v>
      </c>
      <c r="G9" s="60">
        <f t="shared" si="0"/>
        <v>47.620268000000003</v>
      </c>
      <c r="H9" s="60">
        <f t="shared" si="0"/>
        <v>47.316131000000006</v>
      </c>
      <c r="I9" s="60">
        <f t="shared" si="0"/>
        <v>47.302849999999999</v>
      </c>
      <c r="J9" s="60">
        <f t="shared" si="0"/>
        <v>47.228719999999996</v>
      </c>
      <c r="K9" s="60">
        <f t="shared" si="0"/>
        <v>47.196899999999999</v>
      </c>
      <c r="L9" s="60">
        <f>SUM(L10,L14,L18,L22,L26,L30)</f>
        <v>47.104007000000003</v>
      </c>
      <c r="M9" s="60">
        <f t="shared" ref="M9:N9" si="1">SUM(M10,M14,M18,M22,M26,M30)</f>
        <v>47.236348</v>
      </c>
      <c r="N9" s="60">
        <f t="shared" si="1"/>
        <v>47.341036000000003</v>
      </c>
      <c r="O9" s="60">
        <f t="shared" ref="O9:P9" si="2">SUM(O10,O14,O18,O22,O26,O30)</f>
        <v>47.377919999999996</v>
      </c>
      <c r="P9" s="60">
        <f t="shared" si="2"/>
        <v>47.053169600000004</v>
      </c>
      <c r="Q9" s="60">
        <f t="shared" ref="Q9" si="3">SUM(Q10,Q14,Q18,Q22,Q26,Q30)</f>
        <v>47.332910999999989</v>
      </c>
      <c r="R9" s="60">
        <f>SUM(R10,R14,R18,R22,R26,R30)</f>
        <v>47.105097000000001</v>
      </c>
      <c r="S9" s="129"/>
    </row>
    <row r="10" spans="2:22" outlineLevel="2" x14ac:dyDescent="0.25">
      <c r="B10" s="50" t="s">
        <v>33</v>
      </c>
      <c r="C10" s="51" t="s">
        <v>30</v>
      </c>
      <c r="D10" s="62">
        <f>SUM(D11:D13)</f>
        <v>1.783968</v>
      </c>
      <c r="E10" s="62">
        <f t="shared" ref="E10:L10" si="4">SUM(E11:E13)</f>
        <v>1.7524110000000002</v>
      </c>
      <c r="F10" s="62">
        <f t="shared" si="4"/>
        <v>1.74238</v>
      </c>
      <c r="G10" s="62">
        <f t="shared" si="4"/>
        <v>1.766173</v>
      </c>
      <c r="H10" s="62">
        <f t="shared" si="4"/>
        <v>1.7559409999999998</v>
      </c>
      <c r="I10" s="62">
        <f t="shared" si="4"/>
        <v>1.7461089999999999</v>
      </c>
      <c r="J10" s="62">
        <f t="shared" si="4"/>
        <v>1.7446510000000002</v>
      </c>
      <c r="K10" s="62">
        <f t="shared" si="4"/>
        <v>1.7461829999999998</v>
      </c>
      <c r="L10" s="62">
        <f t="shared" si="4"/>
        <v>1.727306</v>
      </c>
      <c r="M10" s="62">
        <f t="shared" ref="M10:N10" si="5">SUM(M11:M13)</f>
        <v>1.7282329999999999</v>
      </c>
      <c r="N10" s="62">
        <f t="shared" si="5"/>
        <v>1.736059</v>
      </c>
      <c r="O10" s="62">
        <f t="shared" ref="O10:P10" si="6">SUM(O11:O13)</f>
        <v>1.7362119999999999</v>
      </c>
      <c r="P10" s="62">
        <f t="shared" si="6"/>
        <v>1.7263476</v>
      </c>
      <c r="Q10" s="62">
        <f t="shared" ref="Q10" si="7">SUM(Q11:Q13)</f>
        <v>1.7329270000000001</v>
      </c>
      <c r="R10" s="62">
        <f>SUM(R11:R13)</f>
        <v>1.728003</v>
      </c>
      <c r="S10" s="129"/>
    </row>
    <row r="11" spans="2:22" s="40" customFormat="1" outlineLevel="3" x14ac:dyDescent="0.25">
      <c r="B11" s="41" t="s">
        <v>19</v>
      </c>
      <c r="C11" s="40" t="s">
        <v>30</v>
      </c>
      <c r="D11" s="63">
        <v>0.47658499999999998</v>
      </c>
      <c r="E11" s="63">
        <v>0.460702</v>
      </c>
      <c r="F11" s="63">
        <v>0.45619900000000002</v>
      </c>
      <c r="G11" s="63">
        <v>0.45480399999999999</v>
      </c>
      <c r="H11" s="63">
        <v>0.45503199999999999</v>
      </c>
      <c r="I11" s="63">
        <v>0.44533</v>
      </c>
      <c r="J11" s="63">
        <v>0.43861</v>
      </c>
      <c r="K11" s="63">
        <v>0.42333300000000001</v>
      </c>
      <c r="L11" s="63">
        <v>0.413186</v>
      </c>
      <c r="M11" s="63">
        <v>0.41266399999999998</v>
      </c>
      <c r="N11" s="63">
        <v>0.40134500000000001</v>
      </c>
      <c r="O11" s="63">
        <v>0.40314899999999998</v>
      </c>
      <c r="P11" s="63">
        <v>0.40120159999999999</v>
      </c>
      <c r="Q11" s="63">
        <v>0.39741599999999999</v>
      </c>
      <c r="R11" s="63">
        <v>0.393011</v>
      </c>
      <c r="S11" s="129"/>
      <c r="T11" s="53"/>
    </row>
    <row r="12" spans="2:22" s="40" customFormat="1" outlineLevel="3" x14ac:dyDescent="0.25">
      <c r="B12" s="41" t="s">
        <v>20</v>
      </c>
      <c r="C12" s="40" t="s">
        <v>30</v>
      </c>
      <c r="D12" s="63">
        <v>1.296081</v>
      </c>
      <c r="E12" s="63">
        <v>1.2807490000000001</v>
      </c>
      <c r="F12" s="63">
        <v>1.275766</v>
      </c>
      <c r="G12" s="63">
        <v>1.3011299999999999</v>
      </c>
      <c r="H12" s="63">
        <v>1.2911159999999999</v>
      </c>
      <c r="I12" s="63">
        <v>1.291412</v>
      </c>
      <c r="J12" s="63">
        <v>1.2970570000000001</v>
      </c>
      <c r="K12" s="63">
        <v>1.3139639999999999</v>
      </c>
      <c r="L12" s="63">
        <v>1.3053440000000001</v>
      </c>
      <c r="M12" s="63">
        <v>1.3068200000000001</v>
      </c>
      <c r="N12" s="63">
        <v>1.3260479999999999</v>
      </c>
      <c r="O12" s="63">
        <v>1.3244199999999999</v>
      </c>
      <c r="P12" s="63">
        <v>1.3165629999999999</v>
      </c>
      <c r="Q12" s="63">
        <v>1.3272790000000001</v>
      </c>
      <c r="R12" s="63">
        <v>1.326908</v>
      </c>
      <c r="S12" s="129"/>
      <c r="T12" s="53"/>
    </row>
    <row r="13" spans="2:22" s="40" customFormat="1" outlineLevel="3" x14ac:dyDescent="0.25">
      <c r="B13" s="41" t="s">
        <v>218</v>
      </c>
      <c r="C13" s="40" t="s">
        <v>30</v>
      </c>
      <c r="D13" s="63">
        <v>1.1302E-2</v>
      </c>
      <c r="E13" s="63">
        <v>1.0959999999999999E-2</v>
      </c>
      <c r="F13" s="63">
        <v>1.0415000000000001E-2</v>
      </c>
      <c r="G13" s="63">
        <v>1.0239E-2</v>
      </c>
      <c r="H13" s="63">
        <v>9.7929999999999996E-3</v>
      </c>
      <c r="I13" s="63">
        <v>9.3670000000000003E-3</v>
      </c>
      <c r="J13" s="63">
        <v>8.9840000000000007E-3</v>
      </c>
      <c r="K13" s="63">
        <v>8.8859999999999998E-3</v>
      </c>
      <c r="L13" s="63">
        <v>8.7760000000000008E-3</v>
      </c>
      <c r="M13" s="63">
        <v>8.7489999999999998E-3</v>
      </c>
      <c r="N13" s="63">
        <v>8.6660000000000001E-3</v>
      </c>
      <c r="O13" s="63">
        <v>8.6429999999999996E-3</v>
      </c>
      <c r="P13" s="63">
        <v>8.5830000000000004E-3</v>
      </c>
      <c r="Q13" s="63">
        <v>8.2319999999999997E-3</v>
      </c>
      <c r="R13" s="63">
        <v>8.0839999999999992E-3</v>
      </c>
      <c r="S13" s="129"/>
      <c r="T13" s="53"/>
    </row>
    <row r="14" spans="2:22" outlineLevel="2" x14ac:dyDescent="0.25">
      <c r="B14" s="48" t="s">
        <v>34</v>
      </c>
      <c r="C14" s="49" t="s">
        <v>30</v>
      </c>
      <c r="D14" s="62">
        <f>SUM(D15:D17)</f>
        <v>6.6807249999999998</v>
      </c>
      <c r="E14" s="62">
        <f t="shared" ref="E14" si="8">SUM(E15:E17)</f>
        <v>6.648002</v>
      </c>
      <c r="F14" s="62">
        <f t="shared" ref="F14" si="9">SUM(F15:F17)</f>
        <v>6.6012420000000001</v>
      </c>
      <c r="G14" s="62">
        <f t="shared" ref="G14" si="10">SUM(G15:G17)</f>
        <v>6.5679730000000012</v>
      </c>
      <c r="H14" s="62">
        <f t="shared" ref="H14" si="11">SUM(H15:H17)</f>
        <v>6.5463210000000007</v>
      </c>
      <c r="I14" s="62">
        <f t="shared" ref="I14" si="12">SUM(I15:I17)</f>
        <v>6.562297</v>
      </c>
      <c r="J14" s="62">
        <f t="shared" ref="J14" si="13">SUM(J15:J17)</f>
        <v>6.5562519999999997</v>
      </c>
      <c r="K14" s="62">
        <f t="shared" ref="K14" si="14">SUM(K15:K17)</f>
        <v>6.5550180000000005</v>
      </c>
      <c r="L14" s="62">
        <f t="shared" ref="L14:N14" si="15">SUM(L15:L17)</f>
        <v>6.5648749999999998</v>
      </c>
      <c r="M14" s="62">
        <f t="shared" si="15"/>
        <v>6.5700329999999996</v>
      </c>
      <c r="N14" s="62">
        <f t="shared" si="15"/>
        <v>6.5846540000000005</v>
      </c>
      <c r="O14" s="62">
        <f t="shared" ref="O14:Q14" si="16">SUM(O15:O17)</f>
        <v>6.6355659999999999</v>
      </c>
      <c r="P14" s="62">
        <f t="shared" si="16"/>
        <v>6.5850480000000005</v>
      </c>
      <c r="Q14" s="62">
        <f t="shared" si="16"/>
        <v>6.6056749999999997</v>
      </c>
      <c r="R14" s="62">
        <f>SUM(R15:R17)</f>
        <v>6.5804229999999997</v>
      </c>
      <c r="S14" s="129"/>
    </row>
    <row r="15" spans="2:22" s="40" customFormat="1" outlineLevel="3" x14ac:dyDescent="0.25">
      <c r="B15" s="41" t="s">
        <v>19</v>
      </c>
      <c r="C15" s="40" t="s">
        <v>30</v>
      </c>
      <c r="D15" s="63">
        <v>1.872161</v>
      </c>
      <c r="E15" s="63">
        <v>1.86663</v>
      </c>
      <c r="F15" s="63">
        <v>1.855391</v>
      </c>
      <c r="G15" s="63">
        <v>1.84104</v>
      </c>
      <c r="H15" s="63">
        <v>1.8282350000000001</v>
      </c>
      <c r="I15" s="63">
        <v>1.8260270000000001</v>
      </c>
      <c r="J15" s="63">
        <v>1.809741</v>
      </c>
      <c r="K15" s="63">
        <v>1.7949820000000001</v>
      </c>
      <c r="L15" s="63">
        <v>1.7916829999999999</v>
      </c>
      <c r="M15" s="63">
        <v>1.7901640000000001</v>
      </c>
      <c r="N15" s="63">
        <v>1.7905720000000001</v>
      </c>
      <c r="O15" s="63">
        <v>1.7930870000000001</v>
      </c>
      <c r="P15" s="63">
        <v>1.7906420000000001</v>
      </c>
      <c r="Q15" s="63">
        <v>1.7726420000000001</v>
      </c>
      <c r="R15" s="63">
        <v>1.76</v>
      </c>
      <c r="S15" s="129"/>
      <c r="T15" s="53"/>
    </row>
    <row r="16" spans="2:22" s="40" customFormat="1" outlineLevel="3" x14ac:dyDescent="0.25">
      <c r="B16" s="41" t="s">
        <v>20</v>
      </c>
      <c r="C16" s="40" t="s">
        <v>30</v>
      </c>
      <c r="D16" s="63">
        <v>4.780869</v>
      </c>
      <c r="E16" s="63">
        <v>4.7544740000000001</v>
      </c>
      <c r="F16" s="63">
        <v>4.7200730000000002</v>
      </c>
      <c r="G16" s="63">
        <v>4.7020030000000004</v>
      </c>
      <c r="H16" s="63">
        <v>4.6933870000000004</v>
      </c>
      <c r="I16" s="63">
        <v>4.7136230000000001</v>
      </c>
      <c r="J16" s="63">
        <v>4.7246949999999996</v>
      </c>
      <c r="K16" s="63">
        <v>4.7384560000000002</v>
      </c>
      <c r="L16" s="63">
        <v>4.7517810000000003</v>
      </c>
      <c r="M16" s="63">
        <v>4.7588729999999995</v>
      </c>
      <c r="N16" s="63">
        <v>4.7734120000000004</v>
      </c>
      <c r="O16" s="63">
        <v>4.8220640000000001</v>
      </c>
      <c r="P16" s="63">
        <f>4.013348+0.761413+0.000523</f>
        <v>4.7752840000000001</v>
      </c>
      <c r="Q16" s="63">
        <v>4.8141879999999997</v>
      </c>
      <c r="R16" s="63">
        <v>4.8020800000000001</v>
      </c>
      <c r="S16" s="129"/>
      <c r="T16" s="53"/>
    </row>
    <row r="17" spans="2:20" s="40" customFormat="1" outlineLevel="3" x14ac:dyDescent="0.25">
      <c r="B17" s="41" t="s">
        <v>218</v>
      </c>
      <c r="C17" s="40" t="s">
        <v>30</v>
      </c>
      <c r="D17" s="63">
        <v>2.7695000000000001E-2</v>
      </c>
      <c r="E17" s="63">
        <v>2.6897999999999998E-2</v>
      </c>
      <c r="F17" s="63">
        <v>2.5777999999999999E-2</v>
      </c>
      <c r="G17" s="63">
        <v>2.4930000000000001E-2</v>
      </c>
      <c r="H17" s="63">
        <v>2.4698999999999999E-2</v>
      </c>
      <c r="I17" s="63">
        <v>2.2647E-2</v>
      </c>
      <c r="J17" s="63">
        <v>2.1815999999999999E-2</v>
      </c>
      <c r="K17" s="63">
        <v>2.1579999999999998E-2</v>
      </c>
      <c r="L17" s="63">
        <v>2.1410999999999999E-2</v>
      </c>
      <c r="M17" s="63">
        <v>2.0996000000000001E-2</v>
      </c>
      <c r="N17" s="63">
        <v>2.0670000000000001E-2</v>
      </c>
      <c r="O17" s="63">
        <v>2.0414999999999999E-2</v>
      </c>
      <c r="P17" s="63">
        <v>1.9122E-2</v>
      </c>
      <c r="Q17" s="63">
        <v>1.8845000000000001E-2</v>
      </c>
      <c r="R17" s="63">
        <v>1.8343000000000002E-2</v>
      </c>
      <c r="S17" s="129"/>
      <c r="T17" s="53"/>
    </row>
    <row r="18" spans="2:20" outlineLevel="2" x14ac:dyDescent="0.25">
      <c r="B18" s="48" t="s">
        <v>35</v>
      </c>
      <c r="C18" s="49" t="s">
        <v>30</v>
      </c>
      <c r="D18" s="62">
        <f>SUM(D19:D21)</f>
        <v>3.1273979999999999</v>
      </c>
      <c r="E18" s="62">
        <f t="shared" ref="E18" si="17">SUM(E19:E21)</f>
        <v>3.1318600000000005</v>
      </c>
      <c r="F18" s="62">
        <f t="shared" ref="F18" si="18">SUM(F19:F21)</f>
        <v>3.105111</v>
      </c>
      <c r="G18" s="62">
        <f t="shared" ref="G18" si="19">SUM(G19:G21)</f>
        <v>3.0918319999999997</v>
      </c>
      <c r="H18" s="62">
        <f t="shared" ref="H18" si="20">SUM(H19:H21)</f>
        <v>3.0783490000000002</v>
      </c>
      <c r="I18" s="62">
        <f t="shared" ref="I18" si="21">SUM(I19:I21)</f>
        <v>3.089388</v>
      </c>
      <c r="J18" s="62">
        <f t="shared" ref="J18" si="22">SUM(J19:J21)</f>
        <v>3.0883689999999997</v>
      </c>
      <c r="K18" s="62">
        <f t="shared" ref="K18" si="23">SUM(K19:K21)</f>
        <v>3.0192209999999999</v>
      </c>
      <c r="L18" s="62">
        <f t="shared" ref="L18:O18" si="24">SUM(L19:L21)</f>
        <v>3.0409479999999998</v>
      </c>
      <c r="M18" s="62">
        <f t="shared" si="24"/>
        <v>3.0649150000000001</v>
      </c>
      <c r="N18" s="62">
        <f t="shared" si="24"/>
        <v>3.1768990000000001</v>
      </c>
      <c r="O18" s="62">
        <f t="shared" si="24"/>
        <v>3.1978809999999998</v>
      </c>
      <c r="P18" s="62">
        <f t="shared" ref="P18:Q18" si="25">SUM(P19:P21)</f>
        <v>3.1701430000000004</v>
      </c>
      <c r="Q18" s="62">
        <f t="shared" si="25"/>
        <v>3.2057540000000002</v>
      </c>
      <c r="R18" s="62">
        <f>SUM(R19:R21)</f>
        <v>3.2283050000000002</v>
      </c>
      <c r="S18" s="129"/>
    </row>
    <row r="19" spans="2:20" s="40" customFormat="1" outlineLevel="3" x14ac:dyDescent="0.25">
      <c r="B19" s="41" t="s">
        <v>19</v>
      </c>
      <c r="C19" s="40" t="s">
        <v>30</v>
      </c>
      <c r="D19" s="63">
        <v>0.44856499999999999</v>
      </c>
      <c r="E19" s="63">
        <v>0.45590000000000003</v>
      </c>
      <c r="F19" s="63">
        <v>0.45373599999999997</v>
      </c>
      <c r="G19" s="63">
        <v>0.45245299999999999</v>
      </c>
      <c r="H19" s="63">
        <v>0.453513</v>
      </c>
      <c r="I19" s="63">
        <v>0.456009</v>
      </c>
      <c r="J19" s="63">
        <v>0.45857300000000001</v>
      </c>
      <c r="K19" s="63">
        <v>0.46295799999999998</v>
      </c>
      <c r="L19" s="63">
        <v>0.46592299999999998</v>
      </c>
      <c r="M19" s="63">
        <v>0.46997</v>
      </c>
      <c r="N19" s="63">
        <v>0.47801900000000003</v>
      </c>
      <c r="O19" s="63">
        <v>0.48315599999999997</v>
      </c>
      <c r="P19" s="63">
        <v>0.48758200000000002</v>
      </c>
      <c r="Q19" s="63">
        <v>0.491948</v>
      </c>
      <c r="R19" s="63">
        <v>0.50041500000000005</v>
      </c>
      <c r="S19" s="129"/>
      <c r="T19" s="53"/>
    </row>
    <row r="20" spans="2:20" s="40" customFormat="1" outlineLevel="3" x14ac:dyDescent="0.25">
      <c r="B20" s="41" t="s">
        <v>20</v>
      </c>
      <c r="C20" s="40" t="s">
        <v>30</v>
      </c>
      <c r="D20" s="63">
        <v>2.6717879999999998</v>
      </c>
      <c r="E20" s="63">
        <v>2.6689920000000003</v>
      </c>
      <c r="F20" s="63">
        <v>2.64452</v>
      </c>
      <c r="G20" s="63">
        <v>2.6326019999999999</v>
      </c>
      <c r="H20" s="63">
        <v>2.618182</v>
      </c>
      <c r="I20" s="63">
        <v>2.6272760000000002</v>
      </c>
      <c r="J20" s="63">
        <v>2.624196</v>
      </c>
      <c r="K20" s="63">
        <v>2.5507659999999999</v>
      </c>
      <c r="L20" s="63">
        <v>2.5695829999999997</v>
      </c>
      <c r="M20" s="63">
        <v>2.5895489999999999</v>
      </c>
      <c r="N20" s="63">
        <v>2.6935210000000001</v>
      </c>
      <c r="O20" s="63">
        <v>2.7093919999999998</v>
      </c>
      <c r="P20" s="63">
        <f>2.213957+0.463315</f>
        <v>2.6772720000000003</v>
      </c>
      <c r="Q20" s="63">
        <v>2.7085940000000002</v>
      </c>
      <c r="R20" s="63">
        <v>2.722899</v>
      </c>
      <c r="S20" s="129"/>
      <c r="T20" s="53"/>
    </row>
    <row r="21" spans="2:20" s="40" customFormat="1" outlineLevel="3" x14ac:dyDescent="0.25">
      <c r="B21" s="41" t="s">
        <v>218</v>
      </c>
      <c r="C21" s="40" t="s">
        <v>30</v>
      </c>
      <c r="D21" s="63">
        <v>7.045E-3</v>
      </c>
      <c r="E21" s="63">
        <v>6.9680000000000002E-3</v>
      </c>
      <c r="F21" s="63">
        <v>6.855E-3</v>
      </c>
      <c r="G21" s="63">
        <v>6.777E-3</v>
      </c>
      <c r="H21" s="63">
        <v>6.6540000000000002E-3</v>
      </c>
      <c r="I21" s="63">
        <v>6.1029999999999999E-3</v>
      </c>
      <c r="J21" s="63">
        <v>5.5999999999999999E-3</v>
      </c>
      <c r="K21" s="63">
        <v>5.4970000000000001E-3</v>
      </c>
      <c r="L21" s="63">
        <v>5.4419999999999998E-3</v>
      </c>
      <c r="M21" s="63">
        <v>5.3959999999999998E-3</v>
      </c>
      <c r="N21" s="63">
        <v>5.359E-3</v>
      </c>
      <c r="O21" s="63">
        <v>5.3330000000000001E-3</v>
      </c>
      <c r="P21" s="63">
        <v>5.2890000000000003E-3</v>
      </c>
      <c r="Q21" s="63">
        <v>5.2119999999999996E-3</v>
      </c>
      <c r="R21" s="63">
        <v>4.9909999999999998E-3</v>
      </c>
      <c r="S21" s="129"/>
      <c r="T21" s="53"/>
    </row>
    <row r="22" spans="2:20" outlineLevel="2" x14ac:dyDescent="0.25">
      <c r="B22" s="48" t="s">
        <v>36</v>
      </c>
      <c r="C22" s="49" t="s">
        <v>30</v>
      </c>
      <c r="D22" s="62">
        <f>SUM(D23:D25)</f>
        <v>29.887592999999999</v>
      </c>
      <c r="E22" s="62">
        <f t="shared" ref="E22" si="26">SUM(E23:E25)</f>
        <v>29.582353000000005</v>
      </c>
      <c r="F22" s="62">
        <f t="shared" ref="F22" si="27">SUM(F23:F25)</f>
        <v>29.380542999999999</v>
      </c>
      <c r="G22" s="62">
        <f t="shared" ref="G22" si="28">SUM(G23:G25)</f>
        <v>29.157886000000001</v>
      </c>
      <c r="H22" s="62">
        <f t="shared" ref="H22" si="29">SUM(H23:H25)</f>
        <v>28.938523000000004</v>
      </c>
      <c r="I22" s="62">
        <f t="shared" ref="I22" si="30">SUM(I23:I25)</f>
        <v>28.887829999999997</v>
      </c>
      <c r="J22" s="62">
        <f t="shared" ref="J22" si="31">SUM(J23:J25)</f>
        <v>28.801865999999997</v>
      </c>
      <c r="K22" s="62">
        <f t="shared" ref="K22" si="32">SUM(K23:K25)</f>
        <v>28.803975000000001</v>
      </c>
      <c r="L22" s="62">
        <f t="shared" ref="L22:N22" si="33">SUM(L23:L25)</f>
        <v>28.746300000000002</v>
      </c>
      <c r="M22" s="62">
        <f t="shared" si="33"/>
        <v>28.810566999999995</v>
      </c>
      <c r="N22" s="62">
        <f t="shared" si="33"/>
        <v>28.809997000000003</v>
      </c>
      <c r="O22" s="62">
        <f t="shared" ref="O22:R22" si="34">SUM(O23:O25)</f>
        <v>28.823843999999998</v>
      </c>
      <c r="P22" s="62">
        <f t="shared" si="34"/>
        <v>28.637531000000003</v>
      </c>
      <c r="Q22" s="62">
        <f t="shared" si="34"/>
        <v>28.800144999999997</v>
      </c>
      <c r="R22" s="62">
        <f t="shared" si="34"/>
        <v>28.639216999999999</v>
      </c>
      <c r="S22" s="129"/>
    </row>
    <row r="23" spans="2:20" s="40" customFormat="1" outlineLevel="3" x14ac:dyDescent="0.25">
      <c r="B23" s="41" t="s">
        <v>19</v>
      </c>
      <c r="C23" s="40" t="s">
        <v>30</v>
      </c>
      <c r="D23" s="63">
        <v>5.4985999999999997</v>
      </c>
      <c r="E23" s="63">
        <v>5.4414030000000002</v>
      </c>
      <c r="F23" s="63">
        <v>5.4007719999999999</v>
      </c>
      <c r="G23" s="63">
        <v>5.3554690000000003</v>
      </c>
      <c r="H23" s="63">
        <v>5.311242</v>
      </c>
      <c r="I23" s="63">
        <v>5.2710400000000002</v>
      </c>
      <c r="J23" s="63">
        <v>5.2500689999999999</v>
      </c>
      <c r="K23" s="63">
        <v>5.2255659999999997</v>
      </c>
      <c r="L23" s="63">
        <v>5.2040680000000004</v>
      </c>
      <c r="M23" s="63">
        <v>5.1862899999999996</v>
      </c>
      <c r="N23" s="63">
        <v>5.1801880000000002</v>
      </c>
      <c r="O23" s="63">
        <v>5.1650720000000003</v>
      </c>
      <c r="P23" s="63">
        <v>5.1284080000000003</v>
      </c>
      <c r="Q23" s="63">
        <v>5.1397729999999999</v>
      </c>
      <c r="R23" s="63">
        <v>5.1140629999999998</v>
      </c>
      <c r="S23" s="129"/>
      <c r="T23" s="53"/>
    </row>
    <row r="24" spans="2:20" s="40" customFormat="1" outlineLevel="3" x14ac:dyDescent="0.25">
      <c r="B24" s="41" t="s">
        <v>20</v>
      </c>
      <c r="C24" s="40" t="s">
        <v>30</v>
      </c>
      <c r="D24" s="63">
        <v>24.251597999999998</v>
      </c>
      <c r="E24" s="63">
        <v>24.009126000000002</v>
      </c>
      <c r="F24" s="63">
        <v>23.856857999999999</v>
      </c>
      <c r="G24" s="63">
        <v>23.683913</v>
      </c>
      <c r="H24" s="63">
        <v>23.520194000000004</v>
      </c>
      <c r="I24" s="63">
        <v>23.512764999999998</v>
      </c>
      <c r="J24" s="63">
        <v>23.454373999999998</v>
      </c>
      <c r="K24" s="63">
        <v>23.485967000000002</v>
      </c>
      <c r="L24" s="63">
        <v>23.451776000000002</v>
      </c>
      <c r="M24" s="63">
        <v>23.535528999999997</v>
      </c>
      <c r="N24" s="63">
        <v>23.545289</v>
      </c>
      <c r="O24" s="63">
        <v>23.577484999999999</v>
      </c>
      <c r="P24" s="63">
        <f>19.558465+3.869841+0.000656</f>
        <v>23.428962000000002</v>
      </c>
      <c r="Q24" s="63">
        <v>23.58155</v>
      </c>
      <c r="R24" s="63">
        <v>23.465323999999999</v>
      </c>
      <c r="S24" s="129"/>
      <c r="T24" s="53"/>
    </row>
    <row r="25" spans="2:20" s="40" customFormat="1" outlineLevel="3" x14ac:dyDescent="0.25">
      <c r="B25" s="41" t="s">
        <v>218</v>
      </c>
      <c r="C25" s="40" t="s">
        <v>30</v>
      </c>
      <c r="D25" s="63">
        <v>0.13739499999999999</v>
      </c>
      <c r="E25" s="63">
        <v>0.131824</v>
      </c>
      <c r="F25" s="63">
        <v>0.12291299999999999</v>
      </c>
      <c r="G25" s="63">
        <v>0.118504</v>
      </c>
      <c r="H25" s="63">
        <v>0.107087</v>
      </c>
      <c r="I25" s="63">
        <v>0.10402500000000001</v>
      </c>
      <c r="J25" s="63">
        <v>9.7422999999999996E-2</v>
      </c>
      <c r="K25" s="63">
        <v>9.2441999999999996E-2</v>
      </c>
      <c r="L25" s="63">
        <v>9.0455999999999995E-2</v>
      </c>
      <c r="M25" s="63">
        <v>8.8747999999999994E-2</v>
      </c>
      <c r="N25" s="63">
        <v>8.4519999999999998E-2</v>
      </c>
      <c r="O25" s="63">
        <v>8.1286999999999998E-2</v>
      </c>
      <c r="P25" s="63">
        <v>8.0160999999999996E-2</v>
      </c>
      <c r="Q25" s="63">
        <v>7.8822000000000003E-2</v>
      </c>
      <c r="R25" s="63">
        <v>5.9830000000000001E-2</v>
      </c>
      <c r="S25" s="129"/>
      <c r="T25" s="53"/>
    </row>
    <row r="26" spans="2:20" outlineLevel="2" x14ac:dyDescent="0.25">
      <c r="B26" s="48" t="s">
        <v>37</v>
      </c>
      <c r="C26" s="49" t="s">
        <v>30</v>
      </c>
      <c r="D26" s="62">
        <f>SUM(D27:D29)</f>
        <v>6.996613</v>
      </c>
      <c r="E26" s="62">
        <f t="shared" ref="E26" si="35">SUM(E27:E29)</f>
        <v>7.0055740000000002</v>
      </c>
      <c r="F26" s="62">
        <f t="shared" ref="F26" si="36">SUM(F27:F29)</f>
        <v>6.9527359999999998</v>
      </c>
      <c r="G26" s="62">
        <f t="shared" ref="G26" si="37">SUM(G27:G29)</f>
        <v>6.9609220000000001</v>
      </c>
      <c r="H26" s="62">
        <f t="shared" ref="H26" si="38">SUM(H27:H29)</f>
        <v>6.9192629999999999</v>
      </c>
      <c r="I26" s="62">
        <f t="shared" ref="I26" si="39">SUM(I27:I29)</f>
        <v>6.9364350000000004</v>
      </c>
      <c r="J26" s="62">
        <f t="shared" ref="J26" si="40">SUM(J27:J29)</f>
        <v>6.9542800000000007</v>
      </c>
      <c r="K26" s="62">
        <f t="shared" ref="K26" si="41">SUM(K27:K29)</f>
        <v>6.9855819999999991</v>
      </c>
      <c r="L26" s="62">
        <f t="shared" ref="L26:N26" si="42">SUM(L27:L29)</f>
        <v>6.935289</v>
      </c>
      <c r="M26" s="62">
        <f t="shared" si="42"/>
        <v>6.9734550000000013</v>
      </c>
      <c r="N26" s="62">
        <f t="shared" si="42"/>
        <v>6.998278</v>
      </c>
      <c r="O26" s="62">
        <f t="shared" ref="O26:R26" si="43">SUM(O27:O29)</f>
        <v>6.9492190000000003</v>
      </c>
      <c r="P26" s="62">
        <f t="shared" si="43"/>
        <v>6.9021350000000004</v>
      </c>
      <c r="Q26" s="62">
        <f t="shared" si="43"/>
        <v>6.9560589999999998</v>
      </c>
      <c r="R26" s="62">
        <f t="shared" si="43"/>
        <v>6.8942489999999994</v>
      </c>
      <c r="S26" s="129"/>
    </row>
    <row r="27" spans="2:20" s="40" customFormat="1" outlineLevel="3" x14ac:dyDescent="0.25">
      <c r="B27" s="41" t="s">
        <v>19</v>
      </c>
      <c r="C27" s="40" t="s">
        <v>30</v>
      </c>
      <c r="D27" s="63">
        <v>1.3020879999999999</v>
      </c>
      <c r="E27" s="63">
        <v>1.3030900000000001</v>
      </c>
      <c r="F27" s="63">
        <v>1.298055</v>
      </c>
      <c r="G27" s="63">
        <v>1.2925530000000001</v>
      </c>
      <c r="H27" s="63">
        <v>1.2872680000000001</v>
      </c>
      <c r="I27" s="63">
        <v>1.2846150000000001</v>
      </c>
      <c r="J27" s="63">
        <v>1.2805409999999999</v>
      </c>
      <c r="K27" s="63">
        <v>1.2747090000000001</v>
      </c>
      <c r="L27" s="63">
        <v>1.26729</v>
      </c>
      <c r="M27" s="63">
        <v>1.26149</v>
      </c>
      <c r="N27" s="63">
        <v>1.2532380000000001</v>
      </c>
      <c r="O27" s="63">
        <v>1.2471540000000001</v>
      </c>
      <c r="P27" s="63">
        <v>1.240335</v>
      </c>
      <c r="Q27" s="63">
        <v>1.246129</v>
      </c>
      <c r="R27" s="63">
        <v>1.2469539999999999</v>
      </c>
      <c r="S27" s="129"/>
      <c r="T27" s="53"/>
    </row>
    <row r="28" spans="2:20" s="40" customFormat="1" outlineLevel="3" x14ac:dyDescent="0.25">
      <c r="B28" s="41" t="s">
        <v>20</v>
      </c>
      <c r="C28" s="40" t="s">
        <v>30</v>
      </c>
      <c r="D28" s="63">
        <v>5.6580820000000003</v>
      </c>
      <c r="E28" s="63">
        <v>5.666938</v>
      </c>
      <c r="F28" s="63">
        <v>5.6198090000000001</v>
      </c>
      <c r="G28" s="63">
        <v>5.6345330000000002</v>
      </c>
      <c r="H28" s="63">
        <v>5.5988350000000002</v>
      </c>
      <c r="I28" s="63">
        <v>5.619529</v>
      </c>
      <c r="J28" s="63">
        <v>5.6422590000000001</v>
      </c>
      <c r="K28" s="63">
        <v>5.6797719999999998</v>
      </c>
      <c r="L28" s="63">
        <v>5.6370800000000001</v>
      </c>
      <c r="M28" s="63">
        <v>5.6821290000000007</v>
      </c>
      <c r="N28" s="63">
        <v>5.7155310000000004</v>
      </c>
      <c r="O28" s="63">
        <v>5.6951869999999998</v>
      </c>
      <c r="P28" s="63">
        <f>4.612428+1.043367+0.00002</f>
        <v>5.6558150000000005</v>
      </c>
      <c r="Q28" s="63">
        <v>5.7043239999999997</v>
      </c>
      <c r="R28" s="63">
        <v>5.6421869999999998</v>
      </c>
      <c r="S28" s="129"/>
      <c r="T28" s="53"/>
    </row>
    <row r="29" spans="2:20" s="40" customFormat="1" outlineLevel="3" x14ac:dyDescent="0.25">
      <c r="B29" s="41" t="s">
        <v>218</v>
      </c>
      <c r="C29" s="40" t="s">
        <v>30</v>
      </c>
      <c r="D29" s="63">
        <v>3.6443000000000003E-2</v>
      </c>
      <c r="E29" s="63">
        <v>3.5546000000000001E-2</v>
      </c>
      <c r="F29" s="63">
        <v>3.4872E-2</v>
      </c>
      <c r="G29" s="63">
        <v>3.3835999999999998E-2</v>
      </c>
      <c r="H29" s="63">
        <v>3.3160000000000002E-2</v>
      </c>
      <c r="I29" s="63">
        <v>3.2291E-2</v>
      </c>
      <c r="J29" s="63">
        <v>3.1480000000000001E-2</v>
      </c>
      <c r="K29" s="63">
        <v>3.1101E-2</v>
      </c>
      <c r="L29" s="63">
        <v>3.0918999999999999E-2</v>
      </c>
      <c r="M29" s="63">
        <v>2.9836000000000001E-2</v>
      </c>
      <c r="N29" s="63">
        <v>2.9509000000000001E-2</v>
      </c>
      <c r="O29" s="63">
        <v>6.8780000000000004E-3</v>
      </c>
      <c r="P29" s="63">
        <v>5.9849999999999999E-3</v>
      </c>
      <c r="Q29" s="63">
        <v>5.6059999999999999E-3</v>
      </c>
      <c r="R29" s="63">
        <v>5.1079999999999997E-3</v>
      </c>
      <c r="S29" s="129"/>
      <c r="T29" s="53"/>
    </row>
    <row r="30" spans="2:20" outlineLevel="2" x14ac:dyDescent="0.25">
      <c r="B30" s="48" t="s">
        <v>218</v>
      </c>
      <c r="C30" s="49" t="s">
        <v>30</v>
      </c>
      <c r="D30" s="62">
        <f>SUM(D31:D33)</f>
        <v>6.5488000000000005E-2</v>
      </c>
      <c r="E30" s="62">
        <f t="shared" ref="E30" si="44">SUM(E31:E33)</f>
        <v>7.0472000000000007E-2</v>
      </c>
      <c r="F30" s="62">
        <f t="shared" ref="F30" si="45">SUM(F31:F33)</f>
        <v>7.4254000000000014E-2</v>
      </c>
      <c r="G30" s="62">
        <f t="shared" ref="G30" si="46">SUM(G31:G33)</f>
        <v>7.5481999999999994E-2</v>
      </c>
      <c r="H30" s="62">
        <f t="shared" ref="H30" si="47">SUM(H31:H33)</f>
        <v>7.7733999999999998E-2</v>
      </c>
      <c r="I30" s="62">
        <f t="shared" ref="I30" si="48">SUM(I31:I33)</f>
        <v>8.0791000000000002E-2</v>
      </c>
      <c r="J30" s="62">
        <f t="shared" ref="J30" si="49">SUM(J31:J33)</f>
        <v>8.3302000000000001E-2</v>
      </c>
      <c r="K30" s="62">
        <f t="shared" ref="K30" si="50">SUM(K31:K33)</f>
        <v>8.6920999999999998E-2</v>
      </c>
      <c r="L30" s="62">
        <f t="shared" ref="L30:N30" si="51">SUM(L31:L33)</f>
        <v>8.9289000000000007E-2</v>
      </c>
      <c r="M30" s="62">
        <f t="shared" si="51"/>
        <v>8.9145000000000002E-2</v>
      </c>
      <c r="N30" s="62">
        <f t="shared" si="51"/>
        <v>3.5149E-2</v>
      </c>
      <c r="O30" s="62">
        <f t="shared" ref="O30:R30" si="52">SUM(O31:O33)</f>
        <v>3.5198E-2</v>
      </c>
      <c r="P30" s="62">
        <f t="shared" si="52"/>
        <v>3.1965E-2</v>
      </c>
      <c r="Q30" s="62">
        <f t="shared" si="52"/>
        <v>3.2350999999999998E-2</v>
      </c>
      <c r="R30" s="62">
        <f t="shared" si="52"/>
        <v>3.49E-2</v>
      </c>
      <c r="S30" s="129"/>
    </row>
    <row r="31" spans="2:20" s="40" customFormat="1" outlineLevel="3" x14ac:dyDescent="0.25">
      <c r="B31" s="41" t="s">
        <v>19</v>
      </c>
      <c r="C31" s="40" t="s">
        <v>30</v>
      </c>
      <c r="D31" s="63">
        <v>1.1739999999999999E-3</v>
      </c>
      <c r="E31" s="63">
        <v>1.359E-3</v>
      </c>
      <c r="F31" s="63">
        <v>1.513E-3</v>
      </c>
      <c r="G31" s="63">
        <v>1.464E-3</v>
      </c>
      <c r="H31" s="63">
        <v>1.5089999999999999E-3</v>
      </c>
      <c r="I31" s="63">
        <v>1.495E-3</v>
      </c>
      <c r="J31" s="63">
        <v>1.4660000000000001E-3</v>
      </c>
      <c r="K31" s="63">
        <v>1.688E-3</v>
      </c>
      <c r="L31" s="63">
        <v>1.688E-3</v>
      </c>
      <c r="M31" s="63">
        <v>1.694E-3</v>
      </c>
      <c r="N31" s="63">
        <v>1.7420000000000001E-3</v>
      </c>
      <c r="O31" s="63">
        <v>1.6800000000000001E-3</v>
      </c>
      <c r="P31" s="63">
        <v>1.418E-3</v>
      </c>
      <c r="Q31" s="63">
        <v>1.56E-3</v>
      </c>
      <c r="R31" s="63">
        <v>1.292E-3</v>
      </c>
      <c r="S31" s="129"/>
      <c r="T31" s="53"/>
    </row>
    <row r="32" spans="2:20" s="40" customFormat="1" outlineLevel="3" x14ac:dyDescent="0.25">
      <c r="B32" s="41" t="s">
        <v>20</v>
      </c>
      <c r="C32" s="40" t="s">
        <v>30</v>
      </c>
      <c r="D32" s="63">
        <v>6.4308000000000004E-2</v>
      </c>
      <c r="E32" s="63">
        <v>6.9107000000000002E-2</v>
      </c>
      <c r="F32" s="63">
        <v>7.2735000000000008E-2</v>
      </c>
      <c r="G32" s="63">
        <v>7.4011999999999994E-2</v>
      </c>
      <c r="H32" s="63">
        <v>7.6218999999999995E-2</v>
      </c>
      <c r="I32" s="63">
        <v>7.9291E-2</v>
      </c>
      <c r="J32" s="63">
        <v>8.1831000000000001E-2</v>
      </c>
      <c r="K32" s="63">
        <v>8.5227999999999998E-2</v>
      </c>
      <c r="L32" s="63">
        <v>8.7596000000000007E-2</v>
      </c>
      <c r="M32" s="63">
        <v>8.7445999999999996E-2</v>
      </c>
      <c r="N32" s="63">
        <v>3.3402000000000001E-2</v>
      </c>
      <c r="O32" s="63">
        <v>3.3513000000000001E-2</v>
      </c>
      <c r="P32" s="63">
        <f>0.028735+0.001807</f>
        <v>3.0542E-2</v>
      </c>
      <c r="Q32" s="63">
        <v>3.0786000000000001E-2</v>
      </c>
      <c r="R32" s="63">
        <v>3.3599999999999998E-2</v>
      </c>
      <c r="S32" s="129"/>
      <c r="T32" s="53"/>
    </row>
    <row r="33" spans="2:20" s="40" customFormat="1" outlineLevel="3" x14ac:dyDescent="0.25">
      <c r="B33" s="41" t="s">
        <v>218</v>
      </c>
      <c r="C33" s="40" t="s">
        <v>30</v>
      </c>
      <c r="D33" s="63">
        <v>6.0000000000000002E-6</v>
      </c>
      <c r="E33" s="63">
        <v>6.0000000000000002E-6</v>
      </c>
      <c r="F33" s="63">
        <v>6.0000000000000002E-6</v>
      </c>
      <c r="G33" s="63">
        <v>6.0000000000000002E-6</v>
      </c>
      <c r="H33" s="63">
        <v>6.0000000000000002E-6</v>
      </c>
      <c r="I33" s="63">
        <v>5.0000000000000004E-6</v>
      </c>
      <c r="J33" s="63">
        <v>5.0000000000000004E-6</v>
      </c>
      <c r="K33" s="63">
        <v>5.0000000000000004E-6</v>
      </c>
      <c r="L33" s="63">
        <v>5.0000000000000004E-6</v>
      </c>
      <c r="M33" s="63">
        <v>5.0000000000000004E-6</v>
      </c>
      <c r="N33" s="63">
        <v>5.0000000000000004E-6</v>
      </c>
      <c r="O33" s="63">
        <v>5.0000000000000004E-6</v>
      </c>
      <c r="P33" s="63">
        <f>0.000005</f>
        <v>5.0000000000000004E-6</v>
      </c>
      <c r="Q33" s="63">
        <v>5.0000000000000004E-6</v>
      </c>
      <c r="R33" s="63">
        <v>7.9999999999999996E-6</v>
      </c>
      <c r="S33" s="129"/>
      <c r="T33" s="53"/>
    </row>
    <row r="34" spans="2:20" outlineLevel="1" x14ac:dyDescent="0.25">
      <c r="B34" s="25" t="s">
        <v>217</v>
      </c>
      <c r="C34" s="25" t="s">
        <v>30</v>
      </c>
      <c r="D34" s="60">
        <f>SUM(D35,D39,D43,D47,D51,D55)</f>
        <v>20.608948999999999</v>
      </c>
      <c r="E34" s="60">
        <f t="shared" ref="E34" si="53">SUM(E35,E39,E43,E47,E51,E55)</f>
        <v>20.828366000000003</v>
      </c>
      <c r="F34" s="60">
        <f t="shared" ref="F34" si="54">SUM(F35,F39,F43,F47,F51,F55)</f>
        <v>21.053418999999998</v>
      </c>
      <c r="G34" s="60">
        <f t="shared" ref="G34" si="55">SUM(G35,G39,G43,G47,G51,G55)</f>
        <v>21.422263999999998</v>
      </c>
      <c r="H34" s="60">
        <f t="shared" ref="H34" si="56">SUM(H35,H39,H43,H47,H51,H55)</f>
        <v>21.755561000000004</v>
      </c>
      <c r="I34" s="60">
        <f t="shared" ref="I34" si="57">SUM(I35,I39,I43,I47,I51,I55)</f>
        <v>21.941587999999996</v>
      </c>
      <c r="J34" s="60">
        <f t="shared" ref="J34" si="58">SUM(J35,J39,J43,J47,J51,J55)</f>
        <v>22.313207999999999</v>
      </c>
      <c r="K34" s="60">
        <f t="shared" ref="K34" si="59">SUM(K35,K39,K43,K47,K51,K55)</f>
        <v>22.569171000000004</v>
      </c>
      <c r="L34" s="60">
        <f t="shared" ref="L34:N34" si="60">SUM(L35,L39,L43,L47,L51,L55)</f>
        <v>22.744304</v>
      </c>
      <c r="M34" s="60">
        <f t="shared" si="60"/>
        <v>23.453058000000002</v>
      </c>
      <c r="N34" s="60">
        <f t="shared" si="60"/>
        <v>24.053977</v>
      </c>
      <c r="O34" s="60">
        <f t="shared" ref="O34:R34" si="61">SUM(O35,O39,O43,O47,O51,O55)</f>
        <v>24.194828999999999</v>
      </c>
      <c r="P34" s="60">
        <f t="shared" si="61"/>
        <v>24.478203999999998</v>
      </c>
      <c r="Q34" s="60">
        <f t="shared" si="61"/>
        <v>24.799687000000002</v>
      </c>
      <c r="R34" s="60">
        <f t="shared" si="61"/>
        <v>25.386842999999999</v>
      </c>
      <c r="S34" s="129"/>
    </row>
    <row r="35" spans="2:20" outlineLevel="2" x14ac:dyDescent="0.25">
      <c r="B35" s="48" t="s">
        <v>33</v>
      </c>
      <c r="C35" s="49" t="s">
        <v>30</v>
      </c>
      <c r="D35" s="64">
        <f>SUM(D36:D38)</f>
        <v>0.94235499999999994</v>
      </c>
      <c r="E35" s="64">
        <f t="shared" ref="E35:L35" si="62">SUM(E36:E38)</f>
        <v>0.93003400000000003</v>
      </c>
      <c r="F35" s="64">
        <f t="shared" si="62"/>
        <v>0.92798100000000006</v>
      </c>
      <c r="G35" s="64">
        <f t="shared" si="62"/>
        <v>0.95465500000000003</v>
      </c>
      <c r="H35" s="64">
        <f t="shared" si="62"/>
        <v>0.95934200000000003</v>
      </c>
      <c r="I35" s="64">
        <f t="shared" si="62"/>
        <v>0.95803300000000002</v>
      </c>
      <c r="J35" s="64">
        <f t="shared" si="62"/>
        <v>0.96612000000000009</v>
      </c>
      <c r="K35" s="64">
        <f t="shared" si="62"/>
        <v>0.97352100000000008</v>
      </c>
      <c r="L35" s="64">
        <f t="shared" si="62"/>
        <v>0.98500499999999991</v>
      </c>
      <c r="M35" s="64">
        <f t="shared" ref="M35:N35" si="63">SUM(M36:M38)</f>
        <v>1.0228350000000002</v>
      </c>
      <c r="N35" s="64">
        <f t="shared" si="63"/>
        <v>1.0329350000000002</v>
      </c>
      <c r="O35" s="64">
        <f t="shared" ref="O35:R35" si="64">SUM(O36:O38)</f>
        <v>1.053158</v>
      </c>
      <c r="P35" s="64">
        <f t="shared" si="64"/>
        <v>1.054117</v>
      </c>
      <c r="Q35" s="64">
        <f t="shared" si="64"/>
        <v>1.1409309999999999</v>
      </c>
      <c r="R35" s="64">
        <f t="shared" si="64"/>
        <v>1.1617250000000001</v>
      </c>
      <c r="S35" s="129"/>
    </row>
    <row r="36" spans="2:20" s="40" customFormat="1" outlineLevel="3" x14ac:dyDescent="0.25">
      <c r="B36" s="41" t="s">
        <v>19</v>
      </c>
      <c r="C36" s="40" t="s">
        <v>30</v>
      </c>
      <c r="D36" s="63">
        <v>0.33509499999999998</v>
      </c>
      <c r="E36" s="63">
        <v>0.33050800000000002</v>
      </c>
      <c r="F36" s="63">
        <v>0.33182</v>
      </c>
      <c r="G36" s="63">
        <v>0.34033200000000002</v>
      </c>
      <c r="H36" s="63">
        <v>0.346113</v>
      </c>
      <c r="I36" s="63">
        <v>0.33752900000000002</v>
      </c>
      <c r="J36" s="63">
        <v>0.337704</v>
      </c>
      <c r="K36" s="63">
        <v>0.33511999999999997</v>
      </c>
      <c r="L36" s="63">
        <v>0.33660899999999999</v>
      </c>
      <c r="M36" s="63">
        <v>0.34975400000000001</v>
      </c>
      <c r="N36" s="63">
        <v>0.35487400000000002</v>
      </c>
      <c r="O36" s="63">
        <v>0.37034400000000001</v>
      </c>
      <c r="P36" s="63">
        <v>0.38066699999999998</v>
      </c>
      <c r="Q36" s="63">
        <v>0.38160699999999997</v>
      </c>
      <c r="R36" s="63">
        <v>0.38062600000000002</v>
      </c>
      <c r="S36" s="129"/>
      <c r="T36" s="53"/>
    </row>
    <row r="37" spans="2:20" s="40" customFormat="1" outlineLevel="3" x14ac:dyDescent="0.25">
      <c r="B37" s="41" t="s">
        <v>20</v>
      </c>
      <c r="C37" s="40" t="s">
        <v>30</v>
      </c>
      <c r="D37" s="63">
        <v>0.603437</v>
      </c>
      <c r="E37" s="63">
        <v>0.59602500000000003</v>
      </c>
      <c r="F37" s="63">
        <v>0.59267400000000003</v>
      </c>
      <c r="G37" s="63">
        <v>0.61089300000000002</v>
      </c>
      <c r="H37" s="63">
        <v>0.60981200000000002</v>
      </c>
      <c r="I37" s="63">
        <v>0.61709100000000006</v>
      </c>
      <c r="J37" s="63">
        <v>0.6250420000000001</v>
      </c>
      <c r="K37" s="63">
        <v>0.63506400000000007</v>
      </c>
      <c r="L37" s="63">
        <v>0.64506599999999992</v>
      </c>
      <c r="M37" s="63">
        <v>0.66975800000000008</v>
      </c>
      <c r="N37" s="63">
        <v>0.67474400000000001</v>
      </c>
      <c r="O37" s="63">
        <v>0.68037300000000001</v>
      </c>
      <c r="P37" s="63">
        <f>0.598078+0.075133+0.000004</f>
        <v>0.67321500000000001</v>
      </c>
      <c r="Q37" s="63">
        <v>0.75909199999999999</v>
      </c>
      <c r="R37" s="63">
        <v>0.78086800000000001</v>
      </c>
      <c r="S37" s="129"/>
      <c r="T37" s="53"/>
    </row>
    <row r="38" spans="2:20" s="40" customFormat="1" outlineLevel="3" x14ac:dyDescent="0.25">
      <c r="B38" s="41" t="s">
        <v>218</v>
      </c>
      <c r="C38" s="40" t="s">
        <v>30</v>
      </c>
      <c r="D38" s="63">
        <v>3.823E-3</v>
      </c>
      <c r="E38" s="63">
        <v>3.5010000000000002E-3</v>
      </c>
      <c r="F38" s="63">
        <v>3.4870000000000001E-3</v>
      </c>
      <c r="G38" s="63">
        <v>3.4299999999999999E-3</v>
      </c>
      <c r="H38" s="63">
        <v>3.4169999999999999E-3</v>
      </c>
      <c r="I38" s="63">
        <v>3.4129999999999998E-3</v>
      </c>
      <c r="J38" s="63">
        <v>3.3739999999999998E-3</v>
      </c>
      <c r="K38" s="63">
        <v>3.3370000000000001E-3</v>
      </c>
      <c r="L38" s="63">
        <v>3.3300000000000001E-3</v>
      </c>
      <c r="M38" s="63">
        <v>3.323E-3</v>
      </c>
      <c r="N38" s="63">
        <v>3.3170000000000001E-3</v>
      </c>
      <c r="O38" s="63">
        <v>2.441E-3</v>
      </c>
      <c r="P38" s="63">
        <v>2.3499999999999999E-4</v>
      </c>
      <c r="Q38" s="63">
        <v>2.32E-4</v>
      </c>
      <c r="R38" s="63">
        <v>2.31E-4</v>
      </c>
      <c r="S38" s="129"/>
      <c r="T38" s="53"/>
    </row>
    <row r="39" spans="2:20" outlineLevel="2" x14ac:dyDescent="0.25">
      <c r="B39" s="48" t="s">
        <v>34</v>
      </c>
      <c r="C39" s="49" t="s">
        <v>30</v>
      </c>
      <c r="D39" s="64">
        <f>SUM(D40:D42)</f>
        <v>3.8885190000000001</v>
      </c>
      <c r="E39" s="64">
        <f t="shared" ref="E39" si="65">SUM(E40:E42)</f>
        <v>3.9322660000000003</v>
      </c>
      <c r="F39" s="64">
        <f t="shared" ref="F39" si="66">SUM(F40:F42)</f>
        <v>3.9882230000000001</v>
      </c>
      <c r="G39" s="64">
        <f t="shared" ref="G39" si="67">SUM(G40:G42)</f>
        <v>4.0694790000000003</v>
      </c>
      <c r="H39" s="64">
        <f t="shared" ref="H39" si="68">SUM(H40:H42)</f>
        <v>4.1242030000000005</v>
      </c>
      <c r="I39" s="64">
        <f t="shared" ref="I39" si="69">SUM(I40:I42)</f>
        <v>4.1616179999999998</v>
      </c>
      <c r="J39" s="64">
        <f t="shared" ref="J39" si="70">SUM(J40:J42)</f>
        <v>4.2554629999999998</v>
      </c>
      <c r="K39" s="64">
        <f t="shared" ref="K39" si="71">SUM(K40:K42)</f>
        <v>4.3386570000000004</v>
      </c>
      <c r="L39" s="64">
        <f t="shared" ref="L39:N39" si="72">SUM(L40:L42)</f>
        <v>4.3279819999999996</v>
      </c>
      <c r="M39" s="64">
        <f t="shared" si="72"/>
        <v>4.4903390000000005</v>
      </c>
      <c r="N39" s="64">
        <f t="shared" si="72"/>
        <v>4.6558450000000002</v>
      </c>
      <c r="O39" s="64">
        <f t="shared" ref="O39:R39" si="73">SUM(O40:O42)</f>
        <v>4.7143420000000003</v>
      </c>
      <c r="P39" s="64">
        <f t="shared" si="73"/>
        <v>4.7919160000000005</v>
      </c>
      <c r="Q39" s="64">
        <f t="shared" si="73"/>
        <v>4.8198530000000002</v>
      </c>
      <c r="R39" s="64">
        <f t="shared" si="73"/>
        <v>4.8499400000000001</v>
      </c>
      <c r="S39" s="129"/>
    </row>
    <row r="40" spans="2:20" s="40" customFormat="1" outlineLevel="3" x14ac:dyDescent="0.25">
      <c r="B40" s="41" t="s">
        <v>19</v>
      </c>
      <c r="C40" s="40" t="s">
        <v>30</v>
      </c>
      <c r="D40" s="63">
        <v>1.3436600000000001</v>
      </c>
      <c r="E40" s="63">
        <v>1.350665</v>
      </c>
      <c r="F40" s="63">
        <v>1.377802</v>
      </c>
      <c r="G40" s="63">
        <v>1.427311</v>
      </c>
      <c r="H40" s="63">
        <v>1.4671080000000001</v>
      </c>
      <c r="I40" s="63">
        <v>1.482504</v>
      </c>
      <c r="J40" s="63">
        <v>1.503789</v>
      </c>
      <c r="K40" s="63">
        <v>1.5032019999999999</v>
      </c>
      <c r="L40" s="63">
        <v>1.4942230000000001</v>
      </c>
      <c r="M40" s="63">
        <v>1.5409269999999999</v>
      </c>
      <c r="N40" s="63">
        <v>1.5859209999999999</v>
      </c>
      <c r="O40" s="63">
        <v>1.650355</v>
      </c>
      <c r="P40" s="63">
        <v>1.684218</v>
      </c>
      <c r="Q40" s="63">
        <v>1.6666129999999999</v>
      </c>
      <c r="R40" s="63">
        <v>1.6673020000000001</v>
      </c>
      <c r="S40" s="129"/>
      <c r="T40" s="53"/>
    </row>
    <row r="41" spans="2:20" s="40" customFormat="1" outlineLevel="3" x14ac:dyDescent="0.25">
      <c r="B41" s="41" t="s">
        <v>20</v>
      </c>
      <c r="C41" s="40" t="s">
        <v>30</v>
      </c>
      <c r="D41" s="63">
        <v>2.538198</v>
      </c>
      <c r="E41" s="63">
        <v>2.5751200000000001</v>
      </c>
      <c r="F41" s="63">
        <v>2.604031</v>
      </c>
      <c r="G41" s="63">
        <v>2.6359280000000003</v>
      </c>
      <c r="H41" s="63">
        <v>2.651024</v>
      </c>
      <c r="I41" s="63">
        <v>2.6731250000000002</v>
      </c>
      <c r="J41" s="63">
        <v>2.7458619999999998</v>
      </c>
      <c r="K41" s="63">
        <v>2.8297210000000002</v>
      </c>
      <c r="L41" s="63">
        <v>2.8280799999999999</v>
      </c>
      <c r="M41" s="63">
        <v>2.9437820000000001</v>
      </c>
      <c r="N41" s="63">
        <v>3.0655380000000001</v>
      </c>
      <c r="O41" s="63">
        <v>3.0602830000000001</v>
      </c>
      <c r="P41" s="63">
        <f>2.85342+0.249575+0.0019</f>
        <v>3.104895</v>
      </c>
      <c r="Q41" s="63">
        <v>3.1504919999999998</v>
      </c>
      <c r="R41" s="63">
        <v>3.1800730000000001</v>
      </c>
      <c r="S41" s="129"/>
      <c r="T41" s="53"/>
    </row>
    <row r="42" spans="2:20" s="40" customFormat="1" outlineLevel="3" x14ac:dyDescent="0.25">
      <c r="B42" s="41" t="s">
        <v>218</v>
      </c>
      <c r="C42" s="40" t="s">
        <v>30</v>
      </c>
      <c r="D42" s="63">
        <v>6.6610000000000003E-3</v>
      </c>
      <c r="E42" s="63">
        <v>6.4809999999999998E-3</v>
      </c>
      <c r="F42" s="63">
        <v>6.3899999999999998E-3</v>
      </c>
      <c r="G42" s="63">
        <v>6.2399999999999999E-3</v>
      </c>
      <c r="H42" s="63">
        <v>6.071E-3</v>
      </c>
      <c r="I42" s="63">
        <v>5.9890000000000004E-3</v>
      </c>
      <c r="J42" s="63">
        <v>5.8120000000000003E-3</v>
      </c>
      <c r="K42" s="63">
        <v>5.7340000000000004E-3</v>
      </c>
      <c r="L42" s="63">
        <v>5.679E-3</v>
      </c>
      <c r="M42" s="63">
        <v>5.6299999999999996E-3</v>
      </c>
      <c r="N42" s="63">
        <v>4.3860000000000001E-3</v>
      </c>
      <c r="O42" s="63">
        <v>3.7039999999999998E-3</v>
      </c>
      <c r="P42" s="63">
        <f>0.002803</f>
        <v>2.8029999999999999E-3</v>
      </c>
      <c r="Q42" s="63">
        <v>2.748E-3</v>
      </c>
      <c r="R42" s="63">
        <v>2.565E-3</v>
      </c>
      <c r="S42" s="129"/>
      <c r="T42" s="53"/>
    </row>
    <row r="43" spans="2:20" outlineLevel="2" x14ac:dyDescent="0.25">
      <c r="B43" s="48" t="s">
        <v>35</v>
      </c>
      <c r="C43" s="49" t="s">
        <v>30</v>
      </c>
      <c r="D43" s="64">
        <f>SUM(D44:D46)</f>
        <v>1.312022</v>
      </c>
      <c r="E43" s="64">
        <f t="shared" ref="E43" si="74">SUM(E44:E46)</f>
        <v>1.3200639999999999</v>
      </c>
      <c r="F43" s="64">
        <f t="shared" ref="F43" si="75">SUM(F44:F46)</f>
        <v>1.3217439999999998</v>
      </c>
      <c r="G43" s="64">
        <f t="shared" ref="G43" si="76">SUM(G44:G46)</f>
        <v>1.3356649999999999</v>
      </c>
      <c r="H43" s="64">
        <f t="shared" ref="H43" si="77">SUM(H44:H46)</f>
        <v>1.338141</v>
      </c>
      <c r="I43" s="64">
        <f t="shared" ref="I43" si="78">SUM(I44:I46)</f>
        <v>1.3632550000000001</v>
      </c>
      <c r="J43" s="64">
        <f t="shared" ref="J43" si="79">SUM(J44:J46)</f>
        <v>1.396344</v>
      </c>
      <c r="K43" s="64">
        <f t="shared" ref="K43" si="80">SUM(K44:K46)</f>
        <v>1.4114689999999999</v>
      </c>
      <c r="L43" s="64">
        <f t="shared" ref="L43:N43" si="81">SUM(L44:L46)</f>
        <v>1.437484</v>
      </c>
      <c r="M43" s="64">
        <f t="shared" si="81"/>
        <v>1.4780909999999998</v>
      </c>
      <c r="N43" s="64">
        <f t="shared" si="81"/>
        <v>1.504184</v>
      </c>
      <c r="O43" s="64">
        <f t="shared" ref="O43:R43" si="82">SUM(O44:O46)</f>
        <v>1.533326</v>
      </c>
      <c r="P43" s="64">
        <f t="shared" si="82"/>
        <v>1.5435240000000001</v>
      </c>
      <c r="Q43" s="64">
        <f t="shared" si="82"/>
        <v>1.5572760000000001</v>
      </c>
      <c r="R43" s="64">
        <f t="shared" si="82"/>
        <v>1.594706</v>
      </c>
      <c r="S43" s="129"/>
    </row>
    <row r="44" spans="2:20" s="40" customFormat="1" outlineLevel="3" x14ac:dyDescent="0.25">
      <c r="B44" s="41" t="s">
        <v>19</v>
      </c>
      <c r="C44" s="40" t="s">
        <v>30</v>
      </c>
      <c r="D44" s="63">
        <v>0.15797700000000001</v>
      </c>
      <c r="E44" s="63">
        <v>0.16114999999999999</v>
      </c>
      <c r="F44" s="63">
        <v>0.163409</v>
      </c>
      <c r="G44" s="63">
        <v>0.169567</v>
      </c>
      <c r="H44" s="63">
        <v>0.17363300000000001</v>
      </c>
      <c r="I44" s="63">
        <v>0.177227</v>
      </c>
      <c r="J44" s="63">
        <v>0.18027799999999999</v>
      </c>
      <c r="K44" s="63">
        <v>0.18445800000000001</v>
      </c>
      <c r="L44" s="63">
        <v>0.18998300000000001</v>
      </c>
      <c r="M44" s="63">
        <v>0.19675300000000001</v>
      </c>
      <c r="N44" s="63">
        <v>0.20230200000000001</v>
      </c>
      <c r="O44" s="63">
        <v>0.21815899999999999</v>
      </c>
      <c r="P44" s="63">
        <v>0.219557</v>
      </c>
      <c r="Q44" s="63">
        <v>0.21936700000000001</v>
      </c>
      <c r="R44" s="63">
        <v>0.22611000000000001</v>
      </c>
      <c r="S44" s="129"/>
      <c r="T44" s="53"/>
    </row>
    <row r="45" spans="2:20" s="40" customFormat="1" outlineLevel="3" x14ac:dyDescent="0.25">
      <c r="B45" s="41" t="s">
        <v>20</v>
      </c>
      <c r="C45" s="40" t="s">
        <v>30</v>
      </c>
      <c r="D45" s="63">
        <v>1.1535599999999999</v>
      </c>
      <c r="E45" s="63">
        <v>1.158436</v>
      </c>
      <c r="F45" s="63">
        <v>1.1578729999999999</v>
      </c>
      <c r="G45" s="63">
        <v>1.1656489999999999</v>
      </c>
      <c r="H45" s="63">
        <v>1.1640600000000001</v>
      </c>
      <c r="I45" s="63">
        <v>1.185975</v>
      </c>
      <c r="J45" s="63">
        <v>1.216013</v>
      </c>
      <c r="K45" s="63">
        <v>1.2269639999999999</v>
      </c>
      <c r="L45" s="63">
        <v>1.247463</v>
      </c>
      <c r="M45" s="63">
        <v>1.2812999999999999</v>
      </c>
      <c r="N45" s="63">
        <v>1.301844</v>
      </c>
      <c r="O45" s="63">
        <v>1.315131</v>
      </c>
      <c r="P45" s="63">
        <f>1.06529+0.258632+0.00001</f>
        <v>1.3239320000000001</v>
      </c>
      <c r="Q45" s="63">
        <v>1.337882</v>
      </c>
      <c r="R45" s="63">
        <v>1.3685689999999999</v>
      </c>
      <c r="S45" s="129"/>
      <c r="T45" s="53"/>
    </row>
    <row r="46" spans="2:20" s="40" customFormat="1" outlineLevel="3" x14ac:dyDescent="0.25">
      <c r="B46" s="41" t="s">
        <v>218</v>
      </c>
      <c r="C46" s="40" t="s">
        <v>30</v>
      </c>
      <c r="D46" s="63">
        <v>4.8500000000000003E-4</v>
      </c>
      <c r="E46" s="63">
        <v>4.7800000000000002E-4</v>
      </c>
      <c r="F46" s="63">
        <v>4.6200000000000001E-4</v>
      </c>
      <c r="G46" s="63">
        <v>4.4900000000000002E-4</v>
      </c>
      <c r="H46" s="63">
        <v>4.4799999999999999E-4</v>
      </c>
      <c r="I46" s="63">
        <v>5.3000000000000001E-5</v>
      </c>
      <c r="J46" s="63">
        <v>5.3000000000000001E-5</v>
      </c>
      <c r="K46" s="63">
        <v>4.6999999999999997E-5</v>
      </c>
      <c r="L46" s="63">
        <v>3.8000000000000002E-5</v>
      </c>
      <c r="M46" s="63">
        <v>3.8000000000000002E-5</v>
      </c>
      <c r="N46" s="63">
        <v>3.8000000000000002E-5</v>
      </c>
      <c r="O46" s="63">
        <v>3.6000000000000001E-5</v>
      </c>
      <c r="P46" s="63">
        <f>0.000035</f>
        <v>3.4999999999999997E-5</v>
      </c>
      <c r="Q46" s="63">
        <v>2.6999999999999999E-5</v>
      </c>
      <c r="R46" s="63">
        <v>2.6999999999999999E-5</v>
      </c>
      <c r="S46" s="129"/>
      <c r="T46" s="53"/>
    </row>
    <row r="47" spans="2:20" outlineLevel="2" x14ac:dyDescent="0.25">
      <c r="B47" s="48" t="s">
        <v>36</v>
      </c>
      <c r="C47" s="49" t="s">
        <v>30</v>
      </c>
      <c r="D47" s="64">
        <f>SUM(D48:D50)</f>
        <v>12.031561</v>
      </c>
      <c r="E47" s="64">
        <f t="shared" ref="E47" si="83">SUM(E48:E50)</f>
        <v>12.110331</v>
      </c>
      <c r="F47" s="64">
        <f t="shared" ref="F47" si="84">SUM(F48:F50)</f>
        <v>12.291876999999999</v>
      </c>
      <c r="G47" s="64">
        <f t="shared" ref="G47" si="85">SUM(G48:G50)</f>
        <v>12.504771</v>
      </c>
      <c r="H47" s="64">
        <f t="shared" ref="H47" si="86">SUM(H48:H50)</f>
        <v>12.798109000000002</v>
      </c>
      <c r="I47" s="64">
        <f t="shared" ref="I47" si="87">SUM(I48:I50)</f>
        <v>12.943624999999999</v>
      </c>
      <c r="J47" s="64">
        <f t="shared" ref="J47" si="88">SUM(J48:J50)</f>
        <v>13.140715</v>
      </c>
      <c r="K47" s="64">
        <f t="shared" ref="K47" si="89">SUM(K48:K50)</f>
        <v>13.245851</v>
      </c>
      <c r="L47" s="64">
        <f t="shared" ref="L47:N47" si="90">SUM(L48:L50)</f>
        <v>13.372876</v>
      </c>
      <c r="M47" s="64">
        <f t="shared" si="90"/>
        <v>13.808761000000001</v>
      </c>
      <c r="N47" s="64">
        <f t="shared" si="90"/>
        <v>14.174827000000001</v>
      </c>
      <c r="O47" s="64">
        <f t="shared" ref="O47:R47" si="91">SUM(O48:O50)</f>
        <v>14.304647999999998</v>
      </c>
      <c r="P47" s="64">
        <f t="shared" si="91"/>
        <v>14.491758999999998</v>
      </c>
      <c r="Q47" s="64">
        <f t="shared" si="91"/>
        <v>14.643478</v>
      </c>
      <c r="R47" s="64">
        <f t="shared" si="91"/>
        <v>15.103902</v>
      </c>
      <c r="S47" s="129"/>
    </row>
    <row r="48" spans="2:20" s="40" customFormat="1" outlineLevel="3" x14ac:dyDescent="0.25">
      <c r="B48" s="41" t="s">
        <v>19</v>
      </c>
      <c r="C48" s="40" t="s">
        <v>30</v>
      </c>
      <c r="D48" s="63">
        <v>1.378131</v>
      </c>
      <c r="E48" s="63">
        <v>1.34615</v>
      </c>
      <c r="F48" s="63">
        <v>1.352222</v>
      </c>
      <c r="G48" s="63">
        <v>1.40452</v>
      </c>
      <c r="H48" s="63">
        <v>1.44147</v>
      </c>
      <c r="I48" s="63">
        <v>1.4407970000000001</v>
      </c>
      <c r="J48" s="63">
        <v>1.4615739999999999</v>
      </c>
      <c r="K48" s="63">
        <v>1.4623919999999999</v>
      </c>
      <c r="L48" s="63">
        <v>1.4784440000000001</v>
      </c>
      <c r="M48" s="63">
        <v>1.4944580000000001</v>
      </c>
      <c r="N48" s="63">
        <v>1.5426169999999999</v>
      </c>
      <c r="O48" s="63">
        <v>1.640239</v>
      </c>
      <c r="P48" s="63">
        <v>1.655092</v>
      </c>
      <c r="Q48" s="63">
        <v>1.701694</v>
      </c>
      <c r="R48" s="63">
        <v>1.77057</v>
      </c>
      <c r="S48" s="129"/>
      <c r="T48" s="53"/>
    </row>
    <row r="49" spans="2:22" s="40" customFormat="1" outlineLevel="3" x14ac:dyDescent="0.25">
      <c r="B49" s="41" t="s">
        <v>20</v>
      </c>
      <c r="C49" s="40" t="s">
        <v>30</v>
      </c>
      <c r="D49" s="63">
        <v>10.626535000000001</v>
      </c>
      <c r="E49" s="63">
        <v>10.742304000000001</v>
      </c>
      <c r="F49" s="63">
        <v>10.9185</v>
      </c>
      <c r="G49" s="63">
        <v>11.079608</v>
      </c>
      <c r="H49" s="63">
        <v>11.338715000000001</v>
      </c>
      <c r="I49" s="63">
        <v>11.485213</v>
      </c>
      <c r="J49" s="63">
        <v>11.661946</v>
      </c>
      <c r="K49" s="63">
        <v>11.766451</v>
      </c>
      <c r="L49" s="63">
        <v>11.877618</v>
      </c>
      <c r="M49" s="63">
        <v>12.297708</v>
      </c>
      <c r="N49" s="63">
        <v>12.615859</v>
      </c>
      <c r="O49" s="63">
        <v>12.652239</v>
      </c>
      <c r="P49" s="63">
        <f>11.30395+1.519224+0.003756</f>
        <v>12.826929999999999</v>
      </c>
      <c r="Q49" s="63">
        <v>12.93207</v>
      </c>
      <c r="R49" s="63">
        <v>13.325115</v>
      </c>
      <c r="S49" s="129"/>
      <c r="T49" s="53"/>
    </row>
    <row r="50" spans="2:22" s="40" customFormat="1" outlineLevel="3" x14ac:dyDescent="0.25">
      <c r="B50" s="41" t="s">
        <v>218</v>
      </c>
      <c r="C50" s="40" t="s">
        <v>30</v>
      </c>
      <c r="D50" s="63">
        <v>2.6894999999999999E-2</v>
      </c>
      <c r="E50" s="63">
        <v>2.1877000000000001E-2</v>
      </c>
      <c r="F50" s="63">
        <v>2.1155E-2</v>
      </c>
      <c r="G50" s="63">
        <v>2.0643000000000002E-2</v>
      </c>
      <c r="H50" s="63">
        <v>1.7923999999999999E-2</v>
      </c>
      <c r="I50" s="63">
        <v>1.7614999999999999E-2</v>
      </c>
      <c r="J50" s="63">
        <v>1.7194999999999998E-2</v>
      </c>
      <c r="K50" s="63">
        <v>1.7007999999999999E-2</v>
      </c>
      <c r="L50" s="63">
        <v>1.6813999999999999E-2</v>
      </c>
      <c r="M50" s="63">
        <v>1.6594999999999999E-2</v>
      </c>
      <c r="N50" s="63">
        <v>1.6351000000000001E-2</v>
      </c>
      <c r="O50" s="63">
        <v>1.217E-2</v>
      </c>
      <c r="P50" s="63">
        <f>0.009737</f>
        <v>9.7370000000000009E-3</v>
      </c>
      <c r="Q50" s="63">
        <v>9.7140000000000004E-3</v>
      </c>
      <c r="R50" s="63">
        <v>8.2170000000000003E-3</v>
      </c>
      <c r="S50" s="129"/>
      <c r="T50" s="53"/>
    </row>
    <row r="51" spans="2:22" outlineLevel="2" x14ac:dyDescent="0.25">
      <c r="B51" s="48" t="s">
        <v>37</v>
      </c>
      <c r="C51" s="49" t="s">
        <v>30</v>
      </c>
      <c r="D51" s="64">
        <f>SUM(D52:D54)</f>
        <v>2.2124389999999998</v>
      </c>
      <c r="E51" s="64">
        <f t="shared" ref="E51" si="92">SUM(E52:E54)</f>
        <v>2.221657</v>
      </c>
      <c r="F51" s="64">
        <f t="shared" ref="F51" si="93">SUM(F52:F54)</f>
        <v>2.2197420000000001</v>
      </c>
      <c r="G51" s="64">
        <f t="shared" ref="G51" si="94">SUM(G52:G54)</f>
        <v>2.258232</v>
      </c>
      <c r="H51" s="64">
        <f t="shared" ref="H51" si="95">SUM(H52:H54)</f>
        <v>2.2875969999999999</v>
      </c>
      <c r="I51" s="64">
        <f t="shared" ref="I51" si="96">SUM(I52:I54)</f>
        <v>2.2983119999999997</v>
      </c>
      <c r="J51" s="64">
        <f t="shared" ref="J51" si="97">SUM(J52:J54)</f>
        <v>2.3308059999999999</v>
      </c>
      <c r="K51" s="64">
        <f t="shared" ref="K51" si="98">SUM(K52:K54)</f>
        <v>2.3797779999999999</v>
      </c>
      <c r="L51" s="64">
        <f t="shared" ref="L51:N51" si="99">SUM(L52:L54)</f>
        <v>2.4082620000000001</v>
      </c>
      <c r="M51" s="64">
        <f t="shared" si="99"/>
        <v>2.4570919999999998</v>
      </c>
      <c r="N51" s="64">
        <f t="shared" si="99"/>
        <v>2.4958010000000002</v>
      </c>
      <c r="O51" s="64">
        <f t="shared" ref="O51:R51" si="100">SUM(O52:O54)</f>
        <v>2.5323869999999999</v>
      </c>
      <c r="P51" s="64">
        <f t="shared" si="100"/>
        <v>2.5507019999999998</v>
      </c>
      <c r="Q51" s="64">
        <f t="shared" si="100"/>
        <v>2.5883599999999998</v>
      </c>
      <c r="R51" s="64">
        <f t="shared" si="100"/>
        <v>2.635046</v>
      </c>
      <c r="S51" s="129"/>
    </row>
    <row r="52" spans="2:22" s="40" customFormat="1" outlineLevel="3" x14ac:dyDescent="0.25">
      <c r="B52" s="41" t="s">
        <v>19</v>
      </c>
      <c r="C52" s="40" t="s">
        <v>30</v>
      </c>
      <c r="D52" s="63">
        <v>0.224827</v>
      </c>
      <c r="E52" s="63">
        <v>0.217885</v>
      </c>
      <c r="F52" s="63">
        <v>0.31052400000000002</v>
      </c>
      <c r="G52" s="63">
        <v>0.313558</v>
      </c>
      <c r="H52" s="63">
        <v>0.32057099999999999</v>
      </c>
      <c r="I52" s="63">
        <v>0.31877899999999998</v>
      </c>
      <c r="J52" s="63">
        <v>0.31910699999999997</v>
      </c>
      <c r="K52" s="63">
        <v>0.31595600000000001</v>
      </c>
      <c r="L52" s="63">
        <v>0.32022299999999998</v>
      </c>
      <c r="M52" s="63">
        <v>0.33517599999999997</v>
      </c>
      <c r="N52" s="63">
        <v>0.34975200000000001</v>
      </c>
      <c r="O52" s="63">
        <v>0.37381700000000001</v>
      </c>
      <c r="P52" s="63">
        <v>0.38503999999999999</v>
      </c>
      <c r="Q52" s="63">
        <v>0.39510099999999998</v>
      </c>
      <c r="R52" s="63">
        <v>0.40679100000000001</v>
      </c>
      <c r="S52" s="129"/>
      <c r="T52" s="53"/>
    </row>
    <row r="53" spans="2:22" s="40" customFormat="1" outlineLevel="3" x14ac:dyDescent="0.25">
      <c r="B53" s="41" t="s">
        <v>20</v>
      </c>
      <c r="C53" s="40" t="s">
        <v>30</v>
      </c>
      <c r="D53" s="63">
        <v>1.9855070000000001</v>
      </c>
      <c r="E53" s="63">
        <v>2.001738</v>
      </c>
      <c r="F53" s="63">
        <v>1.90726</v>
      </c>
      <c r="G53" s="63">
        <v>1.943119</v>
      </c>
      <c r="H53" s="63">
        <v>1.965527</v>
      </c>
      <c r="I53" s="63">
        <v>1.9780819999999999</v>
      </c>
      <c r="J53" s="63">
        <v>2.0103420000000001</v>
      </c>
      <c r="K53" s="63">
        <v>2.0625599999999999</v>
      </c>
      <c r="L53" s="63">
        <v>2.0867960000000001</v>
      </c>
      <c r="M53" s="63">
        <v>2.1207029999999998</v>
      </c>
      <c r="N53" s="63">
        <v>2.1448559999999999</v>
      </c>
      <c r="O53" s="63">
        <v>2.1574200000000001</v>
      </c>
      <c r="P53" s="63">
        <f>1.958905+0.205654+0.000003</f>
        <v>2.1645619999999997</v>
      </c>
      <c r="Q53" s="63">
        <v>2.1922039999999998</v>
      </c>
      <c r="R53" s="63">
        <v>2.2272259999999999</v>
      </c>
      <c r="S53" s="129"/>
      <c r="T53" s="53"/>
    </row>
    <row r="54" spans="2:22" s="40" customFormat="1" outlineLevel="3" x14ac:dyDescent="0.25">
      <c r="B54" s="41" t="s">
        <v>218</v>
      </c>
      <c r="C54" s="40" t="s">
        <v>30</v>
      </c>
      <c r="D54" s="63">
        <v>2.1050000000000001E-3</v>
      </c>
      <c r="E54" s="63">
        <v>2.0339999999999998E-3</v>
      </c>
      <c r="F54" s="63">
        <v>1.9580000000000001E-3</v>
      </c>
      <c r="G54" s="63">
        <v>1.555E-3</v>
      </c>
      <c r="H54" s="63">
        <v>1.4989999999999999E-3</v>
      </c>
      <c r="I54" s="63">
        <v>1.451E-3</v>
      </c>
      <c r="J54" s="63">
        <v>1.3569999999999999E-3</v>
      </c>
      <c r="K54" s="63">
        <v>1.2620000000000001E-3</v>
      </c>
      <c r="L54" s="63">
        <v>1.243E-3</v>
      </c>
      <c r="M54" s="63">
        <v>1.2130000000000001E-3</v>
      </c>
      <c r="N54" s="63">
        <v>1.193E-3</v>
      </c>
      <c r="O54" s="63">
        <v>1.15E-3</v>
      </c>
      <c r="P54" s="63">
        <f>0.0011</f>
        <v>1.1000000000000001E-3</v>
      </c>
      <c r="Q54" s="63">
        <v>1.0549999999999999E-3</v>
      </c>
      <c r="R54" s="63">
        <v>1.029E-3</v>
      </c>
      <c r="S54" s="129"/>
      <c r="T54" s="53"/>
    </row>
    <row r="55" spans="2:22" outlineLevel="2" x14ac:dyDescent="0.25">
      <c r="B55" s="48" t="s">
        <v>218</v>
      </c>
      <c r="C55" s="49" t="s">
        <v>30</v>
      </c>
      <c r="D55" s="64">
        <f>SUM(D56:D58)</f>
        <v>0.222053</v>
      </c>
      <c r="E55" s="64">
        <f t="shared" ref="E55" si="101">SUM(E56:E58)</f>
        <v>0.31401400000000002</v>
      </c>
      <c r="F55" s="64">
        <f t="shared" ref="F55" si="102">SUM(F56:F58)</f>
        <v>0.30385200000000001</v>
      </c>
      <c r="G55" s="64">
        <f t="shared" ref="G55" si="103">SUM(G56:G58)</f>
        <v>0.29946200000000001</v>
      </c>
      <c r="H55" s="64">
        <f t="shared" ref="H55" si="104">SUM(H56:H58)</f>
        <v>0.24816899999999997</v>
      </c>
      <c r="I55" s="64">
        <f t="shared" ref="I55" si="105">SUM(I56:I58)</f>
        <v>0.21674499999999999</v>
      </c>
      <c r="J55" s="64">
        <f t="shared" ref="J55" si="106">SUM(J56:J58)</f>
        <v>0.22376000000000001</v>
      </c>
      <c r="K55" s="64">
        <f t="shared" ref="K55" si="107">SUM(K56:K58)</f>
        <v>0.21989500000000001</v>
      </c>
      <c r="L55" s="64">
        <f t="shared" ref="L55:N55" si="108">SUM(L56:L58)</f>
        <v>0.212695</v>
      </c>
      <c r="M55" s="64">
        <f t="shared" si="108"/>
        <v>0.19594</v>
      </c>
      <c r="N55" s="64">
        <f t="shared" si="108"/>
        <v>0.190385</v>
      </c>
      <c r="O55" s="64">
        <f t="shared" ref="O55:R55" si="109">SUM(O56:O58)</f>
        <v>5.6967999999999998E-2</v>
      </c>
      <c r="P55" s="64">
        <f t="shared" si="109"/>
        <v>4.6185999999999998E-2</v>
      </c>
      <c r="Q55" s="64">
        <f t="shared" si="109"/>
        <v>4.9789E-2</v>
      </c>
      <c r="R55" s="64">
        <f t="shared" si="109"/>
        <v>4.1523999999999998E-2</v>
      </c>
      <c r="S55" s="129"/>
    </row>
    <row r="56" spans="2:22" s="40" customFormat="1" outlineLevel="3" x14ac:dyDescent="0.25">
      <c r="B56" s="41" t="s">
        <v>19</v>
      </c>
      <c r="C56" s="40" t="s">
        <v>30</v>
      </c>
      <c r="D56" s="63">
        <v>0.121419</v>
      </c>
      <c r="E56" s="63">
        <v>0.18317700000000001</v>
      </c>
      <c r="F56" s="63">
        <v>0.17683399999999999</v>
      </c>
      <c r="G56" s="63">
        <v>0.17443900000000001</v>
      </c>
      <c r="H56" s="63">
        <v>0.14178099999999999</v>
      </c>
      <c r="I56" s="63">
        <v>0.122415</v>
      </c>
      <c r="J56" s="63">
        <v>0.126861</v>
      </c>
      <c r="K56" s="63">
        <v>0.121471</v>
      </c>
      <c r="L56" s="63">
        <v>0.119897</v>
      </c>
      <c r="M56" s="63">
        <v>0.113021</v>
      </c>
      <c r="N56" s="63">
        <v>0.112155</v>
      </c>
      <c r="O56" s="63">
        <v>1.5069000000000001E-2</v>
      </c>
      <c r="P56" s="63">
        <f>0.008436</f>
        <v>8.4360000000000008E-3</v>
      </c>
      <c r="Q56" s="63">
        <v>1.0893E-2</v>
      </c>
      <c r="R56" s="63">
        <v>1.0618000000000001E-2</v>
      </c>
      <c r="S56" s="129"/>
      <c r="T56" s="53"/>
    </row>
    <row r="57" spans="2:22" s="40" customFormat="1" outlineLevel="3" x14ac:dyDescent="0.25">
      <c r="B57" s="41" t="s">
        <v>20</v>
      </c>
      <c r="C57" s="40" t="s">
        <v>30</v>
      </c>
      <c r="D57" s="63">
        <v>0.100634</v>
      </c>
      <c r="E57" s="63">
        <v>0.13083700000000001</v>
      </c>
      <c r="F57" s="63">
        <v>0.12701799999999999</v>
      </c>
      <c r="G57" s="63">
        <v>0.125023</v>
      </c>
      <c r="H57" s="63">
        <v>0.106388</v>
      </c>
      <c r="I57" s="63">
        <v>9.4329999999999997E-2</v>
      </c>
      <c r="J57" s="63">
        <v>9.6898999999999999E-2</v>
      </c>
      <c r="K57" s="63">
        <v>9.8423999999999998E-2</v>
      </c>
      <c r="L57" s="63">
        <v>9.2797999999999992E-2</v>
      </c>
      <c r="M57" s="63">
        <v>8.2918999999999993E-2</v>
      </c>
      <c r="N57" s="63">
        <v>7.8229999999999994E-2</v>
      </c>
      <c r="O57" s="63">
        <v>4.1898999999999999E-2</v>
      </c>
      <c r="P57" s="63">
        <f>0.034614+0.003136</f>
        <v>3.7749999999999999E-2</v>
      </c>
      <c r="Q57" s="63">
        <v>3.8896E-2</v>
      </c>
      <c r="R57" s="63">
        <v>3.0905999999999999E-2</v>
      </c>
      <c r="S57" s="129"/>
      <c r="T57" s="53"/>
    </row>
    <row r="58" spans="2:22" s="40" customFormat="1" outlineLevel="3" x14ac:dyDescent="0.25">
      <c r="B58" s="41" t="s">
        <v>218</v>
      </c>
      <c r="C58" s="40" t="s">
        <v>30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129"/>
      <c r="T58" s="53"/>
    </row>
    <row r="59" spans="2:22" outlineLevel="1" x14ac:dyDescent="0.25">
      <c r="B59" s="25" t="s">
        <v>221</v>
      </c>
      <c r="C59" s="25" t="s">
        <v>23</v>
      </c>
      <c r="D59" s="65">
        <f>SUM(D60:D61)</f>
        <v>0</v>
      </c>
      <c r="E59" s="65">
        <f t="shared" ref="E59:L59" si="110">SUM(E60:E61)</f>
        <v>0</v>
      </c>
      <c r="F59" s="65">
        <f t="shared" si="110"/>
        <v>0</v>
      </c>
      <c r="G59" s="65">
        <f t="shared" si="110"/>
        <v>1095</v>
      </c>
      <c r="H59" s="65">
        <f t="shared" si="110"/>
        <v>0</v>
      </c>
      <c r="I59" s="65">
        <f t="shared" si="110"/>
        <v>0</v>
      </c>
      <c r="J59" s="65">
        <f t="shared" si="110"/>
        <v>0</v>
      </c>
      <c r="K59" s="65">
        <f t="shared" si="110"/>
        <v>1057</v>
      </c>
      <c r="L59" s="65">
        <f t="shared" si="110"/>
        <v>1054</v>
      </c>
      <c r="M59" s="65">
        <f t="shared" ref="M59" si="111">SUM(M60:M61)</f>
        <v>1048</v>
      </c>
      <c r="N59" s="65">
        <f>SUM(N60:N61)</f>
        <v>1048</v>
      </c>
      <c r="O59" s="65">
        <f>SUM(O60:O61)</f>
        <v>1038</v>
      </c>
      <c r="P59" s="65">
        <f>SUM(P60:P61)</f>
        <v>1029</v>
      </c>
      <c r="Q59" s="65">
        <f>SUM(Q60:Q61)</f>
        <v>1120</v>
      </c>
      <c r="R59" s="65">
        <f>SUM(R60:R61)</f>
        <v>1012</v>
      </c>
      <c r="S59" s="129"/>
    </row>
    <row r="60" spans="2:22" s="19" customFormat="1" outlineLevel="2" x14ac:dyDescent="0.25">
      <c r="B60" s="18" t="s">
        <v>219</v>
      </c>
      <c r="C60" s="19" t="s">
        <v>23</v>
      </c>
      <c r="D60" s="66"/>
      <c r="E60" s="66"/>
      <c r="F60" s="66"/>
      <c r="G60" s="66">
        <v>790</v>
      </c>
      <c r="H60" s="66"/>
      <c r="I60" s="67"/>
      <c r="J60" s="67"/>
      <c r="K60" s="66">
        <v>766</v>
      </c>
      <c r="L60" s="66">
        <v>762</v>
      </c>
      <c r="M60" s="66">
        <v>756</v>
      </c>
      <c r="N60" s="61">
        <v>756</v>
      </c>
      <c r="O60" s="61">
        <v>747</v>
      </c>
      <c r="P60" s="61">
        <v>742</v>
      </c>
      <c r="Q60" s="61">
        <v>734</v>
      </c>
      <c r="R60" s="61">
        <v>729</v>
      </c>
      <c r="S60" s="129"/>
      <c r="T60" s="53"/>
      <c r="V60" s="40"/>
    </row>
    <row r="61" spans="2:22" s="19" customFormat="1" outlineLevel="2" x14ac:dyDescent="0.25">
      <c r="B61" s="18" t="s">
        <v>220</v>
      </c>
      <c r="C61" s="19" t="s">
        <v>23</v>
      </c>
      <c r="D61" s="66"/>
      <c r="E61" s="66"/>
      <c r="F61" s="66"/>
      <c r="G61" s="66">
        <v>305</v>
      </c>
      <c r="H61" s="66"/>
      <c r="I61" s="67"/>
      <c r="J61" s="67"/>
      <c r="K61" s="66">
        <v>291</v>
      </c>
      <c r="L61" s="66">
        <v>292</v>
      </c>
      <c r="M61" s="66">
        <v>292</v>
      </c>
      <c r="N61" s="61">
        <v>292</v>
      </c>
      <c r="O61" s="61">
        <v>291</v>
      </c>
      <c r="P61" s="61">
        <v>287</v>
      </c>
      <c r="Q61" s="61">
        <v>386</v>
      </c>
      <c r="R61" s="61">
        <v>283</v>
      </c>
      <c r="S61" s="129"/>
      <c r="T61" s="53"/>
      <c r="V61" s="40"/>
    </row>
    <row r="62" spans="2:22" outlineLevel="1" x14ac:dyDescent="0.25">
      <c r="B62" s="25" t="s">
        <v>28</v>
      </c>
      <c r="C62" s="25" t="s">
        <v>25</v>
      </c>
      <c r="D62" s="68"/>
      <c r="E62" s="68">
        <v>0.13569999999999999</v>
      </c>
      <c r="F62" s="68"/>
      <c r="G62" s="68"/>
      <c r="H62" s="68"/>
      <c r="I62" s="68">
        <v>0.13550000000000001</v>
      </c>
      <c r="J62" s="60">
        <v>0</v>
      </c>
      <c r="K62" s="60">
        <v>0</v>
      </c>
      <c r="L62" s="60">
        <v>0</v>
      </c>
      <c r="M62" s="68">
        <v>0.1</v>
      </c>
      <c r="N62" s="60">
        <v>0</v>
      </c>
      <c r="O62" s="60">
        <v>0</v>
      </c>
      <c r="P62" s="60">
        <v>0</v>
      </c>
      <c r="Q62" s="68">
        <v>7.3499999999999996E-2</v>
      </c>
      <c r="R62" s="76">
        <v>0</v>
      </c>
      <c r="S62" s="129"/>
    </row>
    <row r="63" spans="2:22" outlineLevel="1" x14ac:dyDescent="0.25">
      <c r="B63" s="26" t="s">
        <v>32</v>
      </c>
      <c r="C63" s="26" t="s">
        <v>25</v>
      </c>
      <c r="D63" s="69">
        <v>9.3868999999999994E-2</v>
      </c>
      <c r="E63" s="69">
        <v>8.8444999999999996E-2</v>
      </c>
      <c r="F63" s="69">
        <v>8.4764000000000006E-2</v>
      </c>
      <c r="G63" s="69">
        <v>6.2881000000000006E-2</v>
      </c>
      <c r="H63" s="69">
        <v>4.5710000000000001E-2</v>
      </c>
      <c r="I63" s="69">
        <v>2.9984E-2</v>
      </c>
      <c r="J63" s="69">
        <v>2.5377E-2</v>
      </c>
      <c r="K63" s="69">
        <v>2.9472999999999999E-2</v>
      </c>
      <c r="L63" s="69">
        <v>2.6800000000000001E-2</v>
      </c>
      <c r="M63" s="69">
        <v>4.3899999999999995E-2</v>
      </c>
      <c r="N63" s="69">
        <v>4.5255999999999998E-2</v>
      </c>
      <c r="O63" s="69">
        <v>3.7499999999999999E-2</v>
      </c>
      <c r="P63" s="69">
        <v>4.58E-2</v>
      </c>
      <c r="Q63" s="69">
        <v>3.3700000000000001E-2</v>
      </c>
      <c r="R63" s="69">
        <v>2.8899999999999999E-2</v>
      </c>
      <c r="S63" s="129"/>
    </row>
    <row r="64" spans="2:22" outlineLevel="1" x14ac:dyDescent="0.25">
      <c r="B64" s="26" t="s">
        <v>26</v>
      </c>
      <c r="C64" s="26" t="s">
        <v>23</v>
      </c>
      <c r="D64" s="70"/>
      <c r="E64" s="70"/>
      <c r="F64" s="70"/>
      <c r="G64" s="70"/>
      <c r="H64" s="70">
        <v>2.9877150537634396</v>
      </c>
      <c r="I64" s="70">
        <v>2.9555436241610726</v>
      </c>
      <c r="J64" s="70">
        <v>3.0611081441922567</v>
      </c>
      <c r="K64" s="70">
        <v>3.9155599999999975</v>
      </c>
      <c r="L64" s="70">
        <v>3.4363297872340426</v>
      </c>
      <c r="M64" s="70">
        <v>3.1424533333333335</v>
      </c>
      <c r="N64" s="70">
        <v>3.09</v>
      </c>
      <c r="O64" s="70">
        <v>2.7</v>
      </c>
      <c r="P64" s="70">
        <v>3.65</v>
      </c>
      <c r="Q64" s="70">
        <v>3.49</v>
      </c>
      <c r="R64" s="70">
        <v>4.4800000000000004</v>
      </c>
      <c r="S64" s="129"/>
    </row>
    <row r="65" spans="2:22" outlineLevel="1" x14ac:dyDescent="0.25"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S65" s="129"/>
    </row>
    <row r="66" spans="2:22" x14ac:dyDescent="0.25"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22" x14ac:dyDescent="0.25">
      <c r="B67" s="2" t="s">
        <v>11</v>
      </c>
      <c r="I67" s="40"/>
      <c r="J67" s="40"/>
      <c r="K67" s="40"/>
      <c r="L67" s="40"/>
      <c r="M67" s="40"/>
    </row>
    <row r="68" spans="2:22" outlineLevel="2" x14ac:dyDescent="0.25">
      <c r="B68" s="5" t="s">
        <v>10</v>
      </c>
      <c r="C68" s="5" t="s">
        <v>0</v>
      </c>
      <c r="D68" s="5" t="s">
        <v>1</v>
      </c>
      <c r="E68" s="5" t="s">
        <v>2</v>
      </c>
      <c r="F68" s="5" t="s">
        <v>3</v>
      </c>
      <c r="G68" s="5" t="s">
        <v>4</v>
      </c>
      <c r="H68" s="5" t="s">
        <v>5</v>
      </c>
      <c r="I68" s="5" t="s">
        <v>6</v>
      </c>
      <c r="J68" s="5" t="s">
        <v>7</v>
      </c>
      <c r="K68" s="5" t="s">
        <v>8</v>
      </c>
      <c r="L68" s="5" t="s">
        <v>9</v>
      </c>
      <c r="M68" s="5" t="s">
        <v>361</v>
      </c>
      <c r="N68" s="5" t="s">
        <v>371</v>
      </c>
      <c r="O68" s="5" t="s">
        <v>375</v>
      </c>
      <c r="P68" s="5" t="s">
        <v>379</v>
      </c>
      <c r="Q68" s="109" t="s">
        <v>395</v>
      </c>
      <c r="R68" s="5" t="s">
        <v>399</v>
      </c>
    </row>
    <row r="69" spans="2:22" s="24" customFormat="1" outlineLevel="2" x14ac:dyDescent="0.25">
      <c r="B69" s="25" t="s">
        <v>230</v>
      </c>
      <c r="C69" s="25" t="s">
        <v>30</v>
      </c>
      <c r="D69" s="60">
        <f t="shared" ref="D69:Q69" si="112">SUM(D70,D91)</f>
        <v>3.0653379999999997</v>
      </c>
      <c r="E69" s="60">
        <f t="shared" si="112"/>
        <v>3.1417599999999997</v>
      </c>
      <c r="F69" s="60">
        <f t="shared" si="112"/>
        <v>3.1438920000000001</v>
      </c>
      <c r="G69" s="60">
        <f t="shared" si="112"/>
        <v>3.3286090000000002</v>
      </c>
      <c r="H69" s="60">
        <f t="shared" si="112"/>
        <v>3.3897410000000003</v>
      </c>
      <c r="I69" s="60">
        <f t="shared" si="112"/>
        <v>3.465598</v>
      </c>
      <c r="J69" s="60">
        <f t="shared" si="112"/>
        <v>3.5226980000000001</v>
      </c>
      <c r="K69" s="60">
        <f t="shared" si="112"/>
        <v>3.6414119999999994</v>
      </c>
      <c r="L69" s="60">
        <f t="shared" si="112"/>
        <v>3.6611349999999998</v>
      </c>
      <c r="M69" s="60">
        <f t="shared" si="112"/>
        <v>3.8140980000000004</v>
      </c>
      <c r="N69" s="60">
        <f t="shared" si="112"/>
        <v>3.8910939999999998</v>
      </c>
      <c r="O69" s="60">
        <f t="shared" si="112"/>
        <v>4.0357789999999998</v>
      </c>
      <c r="P69" s="60">
        <f t="shared" si="112"/>
        <v>3.9919090000000002</v>
      </c>
      <c r="Q69" s="60">
        <f t="shared" si="112"/>
        <v>4.0866360000000004</v>
      </c>
      <c r="R69" s="60">
        <f t="shared" ref="R69" si="113">SUM(R70,R91)</f>
        <v>4.0789860000000004</v>
      </c>
      <c r="S69" s="40"/>
      <c r="T69" s="53"/>
      <c r="V69" s="40"/>
    </row>
    <row r="70" spans="2:22" outlineLevel="2" x14ac:dyDescent="0.25">
      <c r="B70" s="28" t="s">
        <v>225</v>
      </c>
      <c r="C70" s="25" t="s">
        <v>30</v>
      </c>
      <c r="D70" s="60">
        <f t="shared" ref="D70:Q70" si="114">SUM(D71,D75,D79,D83,D87)</f>
        <v>1.9247639999999999</v>
      </c>
      <c r="E70" s="60">
        <f t="shared" si="114"/>
        <v>1.9346890000000001</v>
      </c>
      <c r="F70" s="60">
        <f t="shared" si="114"/>
        <v>1.932042</v>
      </c>
      <c r="G70" s="60">
        <f t="shared" si="114"/>
        <v>2.049731</v>
      </c>
      <c r="H70" s="60">
        <f t="shared" si="114"/>
        <v>2.0890130000000005</v>
      </c>
      <c r="I70" s="60">
        <f t="shared" si="114"/>
        <v>2.1305700000000001</v>
      </c>
      <c r="J70" s="60">
        <f t="shared" si="114"/>
        <v>2.1719120000000003</v>
      </c>
      <c r="K70" s="60">
        <f t="shared" si="114"/>
        <v>2.2256599999999995</v>
      </c>
      <c r="L70" s="60">
        <f t="shared" si="114"/>
        <v>2.2442769999999999</v>
      </c>
      <c r="M70" s="60">
        <f t="shared" si="114"/>
        <v>2.2833360000000003</v>
      </c>
      <c r="N70" s="60">
        <f t="shared" si="114"/>
        <v>2.2913669999999997</v>
      </c>
      <c r="O70" s="60">
        <f t="shared" si="114"/>
        <v>2.3560090000000002</v>
      </c>
      <c r="P70" s="60">
        <f t="shared" si="114"/>
        <v>2.3684780000000001</v>
      </c>
      <c r="Q70" s="60">
        <f t="shared" si="114"/>
        <v>2.4204620000000001</v>
      </c>
      <c r="R70" s="60">
        <f t="shared" ref="R70" si="115">SUM(R71,R75,R79,R83,R87)</f>
        <v>2.4004500000000002</v>
      </c>
    </row>
    <row r="71" spans="2:22" outlineLevel="3" collapsed="1" x14ac:dyDescent="0.25">
      <c r="B71" s="52" t="s">
        <v>33</v>
      </c>
      <c r="C71" s="49" t="s">
        <v>30</v>
      </c>
      <c r="D71" s="64">
        <f t="shared" ref="D71:R71" si="116">SUM(D72:D74)</f>
        <v>0.34301199999999998</v>
      </c>
      <c r="E71" s="64">
        <f t="shared" si="116"/>
        <v>0.33595900000000001</v>
      </c>
      <c r="F71" s="64">
        <f t="shared" si="116"/>
        <v>0.33544200000000002</v>
      </c>
      <c r="G71" s="64">
        <f t="shared" si="116"/>
        <v>0.37755699999999998</v>
      </c>
      <c r="H71" s="64">
        <f t="shared" si="116"/>
        <v>0.38044900000000004</v>
      </c>
      <c r="I71" s="64">
        <f t="shared" si="116"/>
        <v>0.39350000000000002</v>
      </c>
      <c r="J71" s="64">
        <f t="shared" si="116"/>
        <v>0.39828300000000005</v>
      </c>
      <c r="K71" s="64">
        <f t="shared" si="116"/>
        <v>0.40376099999999998</v>
      </c>
      <c r="L71" s="64">
        <f t="shared" si="116"/>
        <v>0.40896900000000003</v>
      </c>
      <c r="M71" s="64">
        <f t="shared" si="116"/>
        <v>0.40745900000000002</v>
      </c>
      <c r="N71" s="64">
        <f t="shared" si="116"/>
        <v>0.41092299999999998</v>
      </c>
      <c r="O71" s="64">
        <f t="shared" si="116"/>
        <v>0.417161</v>
      </c>
      <c r="P71" s="64">
        <f t="shared" si="116"/>
        <v>0.41977199999999998</v>
      </c>
      <c r="Q71" s="64">
        <f t="shared" si="116"/>
        <v>0.42664200000000002</v>
      </c>
      <c r="R71" s="64">
        <f t="shared" si="116"/>
        <v>0.41909800000000003</v>
      </c>
    </row>
    <row r="72" spans="2:22" s="40" customFormat="1" hidden="1" outlineLevel="4" x14ac:dyDescent="0.25">
      <c r="B72" s="42" t="s">
        <v>19</v>
      </c>
      <c r="C72" s="40" t="s">
        <v>30</v>
      </c>
      <c r="D72" s="63">
        <v>0.127498</v>
      </c>
      <c r="E72" s="63">
        <v>0.12037100000000001</v>
      </c>
      <c r="F72" s="63">
        <v>0.117587</v>
      </c>
      <c r="G72" s="63">
        <v>0.118133</v>
      </c>
      <c r="H72" s="63">
        <v>0.118447</v>
      </c>
      <c r="I72" s="63">
        <v>0.117414</v>
      </c>
      <c r="J72" s="63">
        <v>0.11498</v>
      </c>
      <c r="K72" s="63">
        <v>0.112716</v>
      </c>
      <c r="L72" s="63">
        <v>0.11247</v>
      </c>
      <c r="M72" s="63">
        <v>0.112049</v>
      </c>
      <c r="N72" s="63">
        <v>0.108386</v>
      </c>
      <c r="O72" s="63">
        <v>0.11211500000000001</v>
      </c>
      <c r="P72" s="63">
        <v>0.112645</v>
      </c>
      <c r="Q72" s="63">
        <v>0.11396199999999999</v>
      </c>
      <c r="R72" s="63">
        <v>0.107408</v>
      </c>
      <c r="T72" s="53"/>
    </row>
    <row r="73" spans="2:22" s="40" customFormat="1" hidden="1" outlineLevel="4" x14ac:dyDescent="0.25">
      <c r="B73" s="42" t="s">
        <v>20</v>
      </c>
      <c r="C73" s="40" t="s">
        <v>30</v>
      </c>
      <c r="D73" s="63">
        <v>0.21551400000000001</v>
      </c>
      <c r="E73" s="63">
        <v>0.215588</v>
      </c>
      <c r="F73" s="63">
        <v>0.21785499999999999</v>
      </c>
      <c r="G73" s="63">
        <v>0.25942399999999999</v>
      </c>
      <c r="H73" s="63">
        <v>0.26200200000000001</v>
      </c>
      <c r="I73" s="63">
        <v>0.276086</v>
      </c>
      <c r="J73" s="63">
        <v>0.28330300000000003</v>
      </c>
      <c r="K73" s="63">
        <v>0.291045</v>
      </c>
      <c r="L73" s="63">
        <v>0.29649900000000001</v>
      </c>
      <c r="M73" s="63">
        <v>0.29541000000000001</v>
      </c>
      <c r="N73" s="63">
        <v>0.302537</v>
      </c>
      <c r="O73" s="63">
        <v>0.30504599999999998</v>
      </c>
      <c r="P73" s="63">
        <v>0.30712699999999998</v>
      </c>
      <c r="Q73" s="63">
        <v>0.31268000000000001</v>
      </c>
      <c r="R73" s="63">
        <v>0.31169000000000002</v>
      </c>
      <c r="T73" s="53"/>
    </row>
    <row r="74" spans="2:22" s="40" customFormat="1" hidden="1" outlineLevel="4" x14ac:dyDescent="0.25">
      <c r="B74" s="42" t="s">
        <v>218</v>
      </c>
      <c r="C74" s="40" t="s">
        <v>30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T74" s="53"/>
    </row>
    <row r="75" spans="2:22" outlineLevel="3" collapsed="1" x14ac:dyDescent="0.25">
      <c r="B75" s="52" t="s">
        <v>34</v>
      </c>
      <c r="C75" s="49" t="s">
        <v>30</v>
      </c>
      <c r="D75" s="64">
        <f>SUM(D76:D78)</f>
        <v>1.5790470000000001</v>
      </c>
      <c r="E75" s="64">
        <f t="shared" ref="E75" si="117">SUM(E76:E78)</f>
        <v>1.5961540000000001</v>
      </c>
      <c r="F75" s="64">
        <f t="shared" ref="F75" si="118">SUM(F76:F78)</f>
        <v>1.594049</v>
      </c>
      <c r="G75" s="64">
        <f t="shared" ref="G75" si="119">SUM(G76:G78)</f>
        <v>1.669618</v>
      </c>
      <c r="H75" s="64">
        <f t="shared" ref="H75" si="120">SUM(H76:H78)</f>
        <v>1.7071959999999999</v>
      </c>
      <c r="I75" s="64">
        <f t="shared" ref="I75" si="121">SUM(I76:I78)</f>
        <v>1.7357639999999999</v>
      </c>
      <c r="J75" s="64">
        <f t="shared" ref="J75" si="122">SUM(J76:J78)</f>
        <v>1.772308</v>
      </c>
      <c r="K75" s="64">
        <f t="shared" ref="K75" si="123">SUM(K76:K78)</f>
        <v>1.820481</v>
      </c>
      <c r="L75" s="64">
        <f t="shared" ref="L75:N75" si="124">SUM(L76:L78)</f>
        <v>1.8338650000000001</v>
      </c>
      <c r="M75" s="64">
        <f t="shared" si="124"/>
        <v>1.8744350000000001</v>
      </c>
      <c r="N75" s="64">
        <f t="shared" si="124"/>
        <v>1.8790549999999999</v>
      </c>
      <c r="O75" s="64">
        <f t="shared" ref="O75:R75" si="125">SUM(O76:O78)</f>
        <v>1.9373680000000002</v>
      </c>
      <c r="P75" s="64">
        <f t="shared" si="125"/>
        <v>1.9472560000000001</v>
      </c>
      <c r="Q75" s="64">
        <f t="shared" si="125"/>
        <v>1.970388</v>
      </c>
      <c r="R75" s="64">
        <f t="shared" si="125"/>
        <v>1.95583</v>
      </c>
    </row>
    <row r="76" spans="2:22" s="40" customFormat="1" hidden="1" outlineLevel="4" x14ac:dyDescent="0.25">
      <c r="B76" s="42" t="s">
        <v>19</v>
      </c>
      <c r="C76" s="40" t="s">
        <v>30</v>
      </c>
      <c r="D76" s="63">
        <v>0.45020399999999999</v>
      </c>
      <c r="E76" s="63">
        <v>0.44379400000000002</v>
      </c>
      <c r="F76" s="63">
        <v>0.44512499999999999</v>
      </c>
      <c r="G76" s="63">
        <v>0.46846599999999999</v>
      </c>
      <c r="H76" s="63">
        <v>0.47740899999999997</v>
      </c>
      <c r="I76" s="63">
        <v>0.477493</v>
      </c>
      <c r="J76" s="63">
        <v>0.48500700000000002</v>
      </c>
      <c r="K76" s="63">
        <v>0.49232300000000001</v>
      </c>
      <c r="L76" s="63">
        <v>0.49783300000000003</v>
      </c>
      <c r="M76" s="63">
        <v>0.50764100000000001</v>
      </c>
      <c r="N76" s="63">
        <v>0.50421899999999997</v>
      </c>
      <c r="O76" s="63">
        <v>0.53444400000000003</v>
      </c>
      <c r="P76" s="63">
        <v>0.53369</v>
      </c>
      <c r="Q76" s="63">
        <v>0.534057</v>
      </c>
      <c r="R76" s="63">
        <v>0.53082399999999996</v>
      </c>
      <c r="T76" s="53"/>
    </row>
    <row r="77" spans="2:22" s="40" customFormat="1" hidden="1" outlineLevel="4" x14ac:dyDescent="0.25">
      <c r="B77" s="42" t="s">
        <v>20</v>
      </c>
      <c r="C77" s="40" t="s">
        <v>30</v>
      </c>
      <c r="D77" s="63">
        <v>1.128843</v>
      </c>
      <c r="E77" s="63">
        <v>1.1523600000000001</v>
      </c>
      <c r="F77" s="63">
        <v>1.1489240000000001</v>
      </c>
      <c r="G77" s="63">
        <v>1.201152</v>
      </c>
      <c r="H77" s="63">
        <v>1.229787</v>
      </c>
      <c r="I77" s="63">
        <v>1.2582709999999999</v>
      </c>
      <c r="J77" s="63">
        <v>1.287301</v>
      </c>
      <c r="K77" s="63">
        <v>1.3281579999999999</v>
      </c>
      <c r="L77" s="63">
        <v>1.3360320000000001</v>
      </c>
      <c r="M77" s="63">
        <v>1.3667940000000001</v>
      </c>
      <c r="N77" s="63">
        <v>1.3748359999999999</v>
      </c>
      <c r="O77" s="63">
        <v>1.4029240000000001</v>
      </c>
      <c r="P77" s="63">
        <v>1.4135660000000001</v>
      </c>
      <c r="Q77" s="63">
        <v>1.436331</v>
      </c>
      <c r="R77" s="63">
        <v>1.425006</v>
      </c>
      <c r="T77" s="53"/>
    </row>
    <row r="78" spans="2:22" s="40" customFormat="1" hidden="1" outlineLevel="4" x14ac:dyDescent="0.25">
      <c r="B78" s="42" t="s">
        <v>218</v>
      </c>
      <c r="C78" s="40" t="s">
        <v>30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/>
      <c r="T78" s="53"/>
    </row>
    <row r="79" spans="2:22" s="20" customFormat="1" outlineLevel="3" collapsed="1" x14ac:dyDescent="0.25">
      <c r="B79" s="52" t="s">
        <v>35</v>
      </c>
      <c r="C79" s="49" t="s">
        <v>30</v>
      </c>
      <c r="D79" s="64">
        <f>SUM(D80:D82)</f>
        <v>2.33E-4</v>
      </c>
      <c r="E79" s="64">
        <f t="shared" ref="E79" si="126">SUM(E80:E82)</f>
        <v>2.5099999999999998E-4</v>
      </c>
      <c r="F79" s="64">
        <f t="shared" ref="F79" si="127">SUM(F80:F82)</f>
        <v>2.6499999999999999E-4</v>
      </c>
      <c r="G79" s="64">
        <f t="shared" ref="G79" si="128">SUM(G80:G82)</f>
        <v>2.7300000000000002E-4</v>
      </c>
      <c r="H79" s="64">
        <f t="shared" ref="H79" si="129">SUM(H80:H82)</f>
        <v>2.6800000000000001E-4</v>
      </c>
      <c r="I79" s="64">
        <f t="shared" ref="I79" si="130">SUM(I80:I82)</f>
        <v>2.7099999999999997E-4</v>
      </c>
      <c r="J79" s="64">
        <f t="shared" ref="J79" si="131">SUM(J80:J82)</f>
        <v>2.81E-4</v>
      </c>
      <c r="K79" s="64">
        <f t="shared" ref="K79" si="132">SUM(K80:K82)</f>
        <v>3.6400000000000001E-4</v>
      </c>
      <c r="L79" s="64">
        <f t="shared" ref="L79:N79" si="133">SUM(L80:L82)</f>
        <v>3.8000000000000002E-4</v>
      </c>
      <c r="M79" s="64">
        <f t="shared" si="133"/>
        <v>3.8999999999999999E-4</v>
      </c>
      <c r="N79" s="64">
        <f t="shared" si="133"/>
        <v>3.6699999999999998E-4</v>
      </c>
      <c r="O79" s="64">
        <f t="shared" ref="O79:R79" si="134">SUM(O80:O82)</f>
        <v>3.7500000000000001E-4</v>
      </c>
      <c r="P79" s="64">
        <f t="shared" si="134"/>
        <v>3.6600000000000001E-4</v>
      </c>
      <c r="Q79" s="64">
        <f t="shared" si="134"/>
        <v>6.0800000000000003E-4</v>
      </c>
      <c r="R79" s="64">
        <f t="shared" si="134"/>
        <v>6.2E-4</v>
      </c>
      <c r="S79" s="40"/>
      <c r="T79" s="53"/>
      <c r="V79" s="40"/>
    </row>
    <row r="80" spans="2:22" s="40" customFormat="1" hidden="1" outlineLevel="4" x14ac:dyDescent="0.25">
      <c r="B80" s="42" t="s">
        <v>19</v>
      </c>
      <c r="C80" s="40" t="s">
        <v>30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T80" s="53"/>
    </row>
    <row r="81" spans="2:22" s="40" customFormat="1" hidden="1" outlineLevel="4" x14ac:dyDescent="0.25">
      <c r="B81" s="42" t="s">
        <v>20</v>
      </c>
      <c r="C81" s="40" t="s">
        <v>30</v>
      </c>
      <c r="D81" s="63">
        <v>2.33E-4</v>
      </c>
      <c r="E81" s="63">
        <v>2.5099999999999998E-4</v>
      </c>
      <c r="F81" s="63">
        <v>2.6499999999999999E-4</v>
      </c>
      <c r="G81" s="63">
        <v>2.7300000000000002E-4</v>
      </c>
      <c r="H81" s="63">
        <v>2.6800000000000001E-4</v>
      </c>
      <c r="I81" s="63">
        <v>2.7099999999999997E-4</v>
      </c>
      <c r="J81" s="63">
        <v>2.81E-4</v>
      </c>
      <c r="K81" s="63">
        <v>3.6400000000000001E-4</v>
      </c>
      <c r="L81" s="63">
        <v>3.8000000000000002E-4</v>
      </c>
      <c r="M81" s="63">
        <v>3.8999999999999999E-4</v>
      </c>
      <c r="N81" s="63">
        <v>3.6699999999999998E-4</v>
      </c>
      <c r="O81" s="63">
        <v>3.7500000000000001E-4</v>
      </c>
      <c r="P81" s="63">
        <v>3.6600000000000001E-4</v>
      </c>
      <c r="Q81" s="63">
        <v>6.0800000000000003E-4</v>
      </c>
      <c r="R81" s="63">
        <v>6.2E-4</v>
      </c>
      <c r="T81" s="53"/>
    </row>
    <row r="82" spans="2:22" s="40" customFormat="1" hidden="1" outlineLevel="4" x14ac:dyDescent="0.25">
      <c r="B82" s="42" t="s">
        <v>218</v>
      </c>
      <c r="C82" s="40" t="s">
        <v>30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T82" s="53"/>
    </row>
    <row r="83" spans="2:22" s="20" customFormat="1" outlineLevel="3" collapsed="1" x14ac:dyDescent="0.25">
      <c r="B83" s="52" t="s">
        <v>36</v>
      </c>
      <c r="C83" s="49" t="s">
        <v>30</v>
      </c>
      <c r="D83" s="64">
        <f>SUM(D84:D86)</f>
        <v>2.4719999999999998E-3</v>
      </c>
      <c r="E83" s="64">
        <f t="shared" ref="E83" si="135">SUM(E84:E86)</f>
        <v>2.3249999999999998E-3</v>
      </c>
      <c r="F83" s="64">
        <f t="shared" ref="F83" si="136">SUM(F84:F86)</f>
        <v>2.2859999999999998E-3</v>
      </c>
      <c r="G83" s="64">
        <f t="shared" ref="G83" si="137">SUM(G84:G86)</f>
        <v>2.2829999999999999E-3</v>
      </c>
      <c r="H83" s="64">
        <f t="shared" ref="H83" si="138">SUM(H84:H86)</f>
        <v>1.1000000000000001E-3</v>
      </c>
      <c r="I83" s="64">
        <f t="shared" ref="I83" si="139">SUM(I84:I86)</f>
        <v>1.0349999999999999E-3</v>
      </c>
      <c r="J83" s="64">
        <f t="shared" ref="J83" si="140">SUM(J84:J86)</f>
        <v>1.0399999999999999E-3</v>
      </c>
      <c r="K83" s="64">
        <f t="shared" ref="K83" si="141">SUM(K84:K86)</f>
        <v>1.054E-3</v>
      </c>
      <c r="L83" s="64">
        <f t="shared" ref="L83:M83" si="142">SUM(L84:L86)</f>
        <v>1.0629999999999999E-3</v>
      </c>
      <c r="M83" s="64">
        <f t="shared" si="142"/>
        <v>1.052E-3</v>
      </c>
      <c r="N83" s="64">
        <f t="shared" ref="N83:O83" si="143">SUM(N84:N86)</f>
        <v>1.0219999999999999E-3</v>
      </c>
      <c r="O83" s="64">
        <f t="shared" si="143"/>
        <v>1.1050000000000001E-3</v>
      </c>
      <c r="P83" s="64">
        <f t="shared" ref="P83:R83" si="144">SUM(P84:P86)</f>
        <v>1.0839999999999999E-3</v>
      </c>
      <c r="Q83" s="64">
        <f t="shared" si="144"/>
        <v>1.0319999999999999E-3</v>
      </c>
      <c r="R83" s="64">
        <f t="shared" si="144"/>
        <v>1.008E-3</v>
      </c>
      <c r="S83" s="40"/>
      <c r="T83" s="53"/>
      <c r="V83" s="40"/>
    </row>
    <row r="84" spans="2:22" s="40" customFormat="1" hidden="1" outlineLevel="4" x14ac:dyDescent="0.25">
      <c r="B84" s="42" t="s">
        <v>19</v>
      </c>
      <c r="C84" s="40" t="s">
        <v>30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T84" s="53"/>
    </row>
    <row r="85" spans="2:22" s="40" customFormat="1" hidden="1" outlineLevel="4" x14ac:dyDescent="0.25">
      <c r="B85" s="42" t="s">
        <v>20</v>
      </c>
      <c r="C85" s="40" t="s">
        <v>30</v>
      </c>
      <c r="D85" s="63">
        <v>2.4719999999999998E-3</v>
      </c>
      <c r="E85" s="63">
        <v>2.3249999999999998E-3</v>
      </c>
      <c r="F85" s="63">
        <v>2.2859999999999998E-3</v>
      </c>
      <c r="G85" s="63">
        <v>2.2829999999999999E-3</v>
      </c>
      <c r="H85" s="63">
        <v>1.1000000000000001E-3</v>
      </c>
      <c r="I85" s="63">
        <v>1.0349999999999999E-3</v>
      </c>
      <c r="J85" s="63">
        <v>1.0399999999999999E-3</v>
      </c>
      <c r="K85" s="63">
        <v>1.054E-3</v>
      </c>
      <c r="L85" s="63">
        <v>1.0629999999999999E-3</v>
      </c>
      <c r="M85" s="63">
        <v>1.052E-3</v>
      </c>
      <c r="N85" s="63">
        <v>1.0219999999999999E-3</v>
      </c>
      <c r="O85" s="63">
        <v>1.1050000000000001E-3</v>
      </c>
      <c r="P85" s="63">
        <v>1.0839999999999999E-3</v>
      </c>
      <c r="Q85" s="63">
        <v>1.0319999999999999E-3</v>
      </c>
      <c r="R85" s="63">
        <v>1.008E-3</v>
      </c>
      <c r="T85" s="53"/>
    </row>
    <row r="86" spans="2:22" s="40" customFormat="1" hidden="1" outlineLevel="4" x14ac:dyDescent="0.25">
      <c r="B86" s="42" t="s">
        <v>218</v>
      </c>
      <c r="C86" s="40" t="s">
        <v>30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T86" s="53"/>
    </row>
    <row r="87" spans="2:22" s="20" customFormat="1" outlineLevel="3" collapsed="1" x14ac:dyDescent="0.25">
      <c r="B87" s="52" t="s">
        <v>37</v>
      </c>
      <c r="C87" s="49" t="s">
        <v>30</v>
      </c>
      <c r="D87" s="64">
        <f>SUM(D88:D90)</f>
        <v>0</v>
      </c>
      <c r="E87" s="64">
        <f t="shared" ref="E87" si="145">SUM(E88:E90)</f>
        <v>0</v>
      </c>
      <c r="F87" s="64">
        <f t="shared" ref="F87" si="146">SUM(F88:F90)</f>
        <v>0</v>
      </c>
      <c r="G87" s="64">
        <f t="shared" ref="G87" si="147">SUM(G88:G90)</f>
        <v>0</v>
      </c>
      <c r="H87" s="64">
        <f t="shared" ref="H87" si="148">SUM(H88:H90)</f>
        <v>0</v>
      </c>
      <c r="I87" s="64">
        <f t="shared" ref="I87" si="149">SUM(I88:I90)</f>
        <v>0</v>
      </c>
      <c r="J87" s="64">
        <f t="shared" ref="J87" si="150">SUM(J88:J90)</f>
        <v>0</v>
      </c>
      <c r="K87" s="64">
        <f t="shared" ref="K87" si="151">SUM(K88:K90)</f>
        <v>0</v>
      </c>
      <c r="L87" s="64">
        <f t="shared" ref="L87:M87" si="152">SUM(L88:L90)</f>
        <v>0</v>
      </c>
      <c r="M87" s="64">
        <f t="shared" si="152"/>
        <v>0</v>
      </c>
      <c r="N87" s="64">
        <f t="shared" ref="N87:O87" si="153">SUM(N88:N90)</f>
        <v>0</v>
      </c>
      <c r="O87" s="64">
        <f t="shared" si="153"/>
        <v>0</v>
      </c>
      <c r="P87" s="64">
        <f t="shared" ref="P87:R87" si="154">SUM(P88:P90)</f>
        <v>0</v>
      </c>
      <c r="Q87" s="64">
        <f t="shared" si="154"/>
        <v>2.1791999999999999E-2</v>
      </c>
      <c r="R87" s="64">
        <f t="shared" si="154"/>
        <v>2.3893999999999999E-2</v>
      </c>
      <c r="S87" s="40"/>
      <c r="T87" s="53"/>
      <c r="V87" s="40"/>
    </row>
    <row r="88" spans="2:22" s="40" customFormat="1" hidden="1" outlineLevel="4" x14ac:dyDescent="0.25">
      <c r="B88" s="42" t="s">
        <v>19</v>
      </c>
      <c r="C88" s="40" t="s">
        <v>30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8.5000000000000006E-5</v>
      </c>
      <c r="R88" s="63">
        <v>3.3500000000000001E-4</v>
      </c>
      <c r="T88" s="53"/>
    </row>
    <row r="89" spans="2:22" s="40" customFormat="1" hidden="1" outlineLevel="4" x14ac:dyDescent="0.25">
      <c r="B89" s="42" t="s">
        <v>20</v>
      </c>
      <c r="C89" s="40" t="s">
        <v>30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2.1707000000000001E-2</v>
      </c>
      <c r="R89" s="63">
        <v>2.3559E-2</v>
      </c>
      <c r="T89" s="53"/>
    </row>
    <row r="90" spans="2:22" s="40" customFormat="1" hidden="1" outlineLevel="4" x14ac:dyDescent="0.25">
      <c r="B90" s="42" t="s">
        <v>218</v>
      </c>
      <c r="C90" s="40" t="s">
        <v>30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T90" s="53"/>
    </row>
    <row r="91" spans="2:22" s="20" customFormat="1" outlineLevel="2" x14ac:dyDescent="0.25">
      <c r="B91" s="28" t="s">
        <v>226</v>
      </c>
      <c r="C91" s="25" t="s">
        <v>30</v>
      </c>
      <c r="D91" s="60">
        <f>SUM(D92,D96,D100,D104,D108)</f>
        <v>1.1405739999999998</v>
      </c>
      <c r="E91" s="60">
        <f t="shared" ref="E91:L91" si="155">SUM(E92,E96,E100,E104,E108)</f>
        <v>1.2070709999999998</v>
      </c>
      <c r="F91" s="60">
        <f t="shared" si="155"/>
        <v>1.2118500000000001</v>
      </c>
      <c r="G91" s="60">
        <f t="shared" si="155"/>
        <v>1.278878</v>
      </c>
      <c r="H91" s="60">
        <f t="shared" si="155"/>
        <v>1.3007279999999999</v>
      </c>
      <c r="I91" s="60">
        <f t="shared" si="155"/>
        <v>1.3350279999999999</v>
      </c>
      <c r="J91" s="60">
        <f t="shared" si="155"/>
        <v>1.350786</v>
      </c>
      <c r="K91" s="60">
        <f t="shared" si="155"/>
        <v>1.4157519999999999</v>
      </c>
      <c r="L91" s="60">
        <f t="shared" si="155"/>
        <v>1.416858</v>
      </c>
      <c r="M91" s="60">
        <f t="shared" ref="M91:N91" si="156">SUM(M92,M96,M100,M104,M108)</f>
        <v>1.530762</v>
      </c>
      <c r="N91" s="60">
        <f t="shared" si="156"/>
        <v>1.5997269999999999</v>
      </c>
      <c r="O91" s="60">
        <f t="shared" ref="O91:P91" si="157">SUM(O92,O96,O100,O104,O108)</f>
        <v>1.6797699999999998</v>
      </c>
      <c r="P91" s="60">
        <f t="shared" si="157"/>
        <v>1.6234310000000001</v>
      </c>
      <c r="Q91" s="60">
        <f t="shared" ref="Q91:R91" si="158">SUM(Q92,Q96,Q100,Q104,Q108)</f>
        <v>1.6661739999999998</v>
      </c>
      <c r="R91" s="60">
        <f t="shared" si="158"/>
        <v>1.678536</v>
      </c>
      <c r="S91" s="40"/>
      <c r="T91" s="53"/>
      <c r="V91" s="40"/>
    </row>
    <row r="92" spans="2:22" s="20" customFormat="1" outlineLevel="3" collapsed="1" x14ac:dyDescent="0.25">
      <c r="B92" s="52" t="s">
        <v>33</v>
      </c>
      <c r="C92" s="49" t="s">
        <v>30</v>
      </c>
      <c r="D92" s="64">
        <f>SUM(D93:D95)</f>
        <v>0.20389399999999999</v>
      </c>
      <c r="E92" s="64">
        <f t="shared" ref="E92:L92" si="159">SUM(E93:E95)</f>
        <v>0.195106</v>
      </c>
      <c r="F92" s="64">
        <f t="shared" si="159"/>
        <v>0.196877</v>
      </c>
      <c r="G92" s="64">
        <f t="shared" si="159"/>
        <v>0.201542</v>
      </c>
      <c r="H92" s="64">
        <f t="shared" si="159"/>
        <v>0.20944100000000002</v>
      </c>
      <c r="I92" s="64">
        <f t="shared" si="159"/>
        <v>0.21682699999999999</v>
      </c>
      <c r="J92" s="64">
        <f t="shared" si="159"/>
        <v>0.21431</v>
      </c>
      <c r="K92" s="64">
        <f t="shared" si="159"/>
        <v>0.211447</v>
      </c>
      <c r="L92" s="64">
        <f t="shared" si="159"/>
        <v>0.20863700000000002</v>
      </c>
      <c r="M92" s="64">
        <f t="shared" ref="M92:N92" si="160">SUM(M93:M95)</f>
        <v>0.22487699999999999</v>
      </c>
      <c r="N92" s="64">
        <f t="shared" si="160"/>
        <v>0.22474500000000003</v>
      </c>
      <c r="O92" s="64">
        <f t="shared" ref="O92:P92" si="161">SUM(O93:O95)</f>
        <v>0.240481</v>
      </c>
      <c r="P92" s="64">
        <f t="shared" si="161"/>
        <v>0.24511100000000002</v>
      </c>
      <c r="Q92" s="64">
        <f t="shared" ref="Q92:R92" si="162">SUM(Q93:Q95)</f>
        <v>0.26024599999999998</v>
      </c>
      <c r="R92" s="64">
        <f t="shared" si="162"/>
        <v>0.25213399999999997</v>
      </c>
      <c r="S92" s="40"/>
      <c r="T92" s="53"/>
      <c r="V92" s="40"/>
    </row>
    <row r="93" spans="2:22" s="40" customFormat="1" hidden="1" outlineLevel="4" x14ac:dyDescent="0.25">
      <c r="B93" s="42" t="s">
        <v>19</v>
      </c>
      <c r="C93" s="40" t="s">
        <v>30</v>
      </c>
      <c r="D93" s="63">
        <v>0.144707</v>
      </c>
      <c r="E93" s="63">
        <v>0.13939799999999999</v>
      </c>
      <c r="F93" s="63">
        <v>0.13786599999999999</v>
      </c>
      <c r="G93" s="63">
        <v>0.14105999999999999</v>
      </c>
      <c r="H93" s="63">
        <v>0.14810300000000001</v>
      </c>
      <c r="I93" s="63">
        <v>0.153248</v>
      </c>
      <c r="J93" s="63">
        <v>0.152032</v>
      </c>
      <c r="K93" s="63">
        <v>0.14618200000000001</v>
      </c>
      <c r="L93" s="63">
        <v>0.144729</v>
      </c>
      <c r="M93" s="63">
        <v>0.14181199999999999</v>
      </c>
      <c r="N93" s="63">
        <v>0.13797100000000001</v>
      </c>
      <c r="O93" s="63">
        <v>0.145151</v>
      </c>
      <c r="P93" s="63">
        <v>0.146595</v>
      </c>
      <c r="Q93" s="63">
        <v>0.149647</v>
      </c>
      <c r="R93" s="63">
        <v>0.13623399999999999</v>
      </c>
      <c r="T93" s="53"/>
    </row>
    <row r="94" spans="2:22" s="40" customFormat="1" hidden="1" outlineLevel="4" x14ac:dyDescent="0.25">
      <c r="B94" s="42" t="s">
        <v>20</v>
      </c>
      <c r="C94" s="40" t="s">
        <v>30</v>
      </c>
      <c r="D94" s="63">
        <v>5.9186999999999997E-2</v>
      </c>
      <c r="E94" s="63">
        <v>5.5708000000000001E-2</v>
      </c>
      <c r="F94" s="63">
        <v>5.9011000000000001E-2</v>
      </c>
      <c r="G94" s="63">
        <v>6.0482000000000001E-2</v>
      </c>
      <c r="H94" s="63">
        <v>6.1337999999999997E-2</v>
      </c>
      <c r="I94" s="63">
        <v>6.3578999999999997E-2</v>
      </c>
      <c r="J94" s="63">
        <v>6.2278E-2</v>
      </c>
      <c r="K94" s="63">
        <v>6.5265000000000004E-2</v>
      </c>
      <c r="L94" s="63">
        <v>6.3908000000000006E-2</v>
      </c>
      <c r="M94" s="63">
        <v>8.3065E-2</v>
      </c>
      <c r="N94" s="63">
        <v>8.6774000000000004E-2</v>
      </c>
      <c r="O94" s="63">
        <v>9.5329999999999998E-2</v>
      </c>
      <c r="P94" s="63">
        <v>9.8516000000000006E-2</v>
      </c>
      <c r="Q94" s="63">
        <v>0.110599</v>
      </c>
      <c r="R94" s="63">
        <v>0.1159</v>
      </c>
      <c r="T94" s="53"/>
    </row>
    <row r="95" spans="2:22" s="40" customFormat="1" hidden="1" outlineLevel="4" x14ac:dyDescent="0.25">
      <c r="B95" s="42" t="s">
        <v>218</v>
      </c>
      <c r="C95" s="40" t="s">
        <v>30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T95" s="53"/>
    </row>
    <row r="96" spans="2:22" s="20" customFormat="1" outlineLevel="3" collapsed="1" x14ac:dyDescent="0.25">
      <c r="B96" s="52" t="s">
        <v>34</v>
      </c>
      <c r="C96" s="49" t="s">
        <v>30</v>
      </c>
      <c r="D96" s="64">
        <f>SUM(D97:D99)</f>
        <v>0.89697999999999989</v>
      </c>
      <c r="E96" s="64">
        <f t="shared" ref="E96" si="163">SUM(E97:E99)</f>
        <v>0.90530399999999989</v>
      </c>
      <c r="F96" s="64">
        <f t="shared" ref="F96" si="164">SUM(F97:F99)</f>
        <v>0.89814600000000011</v>
      </c>
      <c r="G96" s="64">
        <f t="shared" ref="G96" si="165">SUM(G97:G99)</f>
        <v>0.94883600000000001</v>
      </c>
      <c r="H96" s="64">
        <f t="shared" ref="H96" si="166">SUM(H97:H99)</f>
        <v>0.96104199999999995</v>
      </c>
      <c r="I96" s="64">
        <f t="shared" ref="I96" si="167">SUM(I97:I99)</f>
        <v>0.96487699999999998</v>
      </c>
      <c r="J96" s="64">
        <f t="shared" ref="J96" si="168">SUM(J97:J99)</f>
        <v>0.97728800000000005</v>
      </c>
      <c r="K96" s="64">
        <f t="shared" ref="K96" si="169">SUM(K97:K99)</f>
        <v>0.99808299999999994</v>
      </c>
      <c r="L96" s="64">
        <f t="shared" ref="L96:N96" si="170">SUM(L97:L99)</f>
        <v>1.004926</v>
      </c>
      <c r="M96" s="64">
        <f t="shared" si="170"/>
        <v>1.1078380000000001</v>
      </c>
      <c r="N96" s="64">
        <f t="shared" si="170"/>
        <v>1.17726</v>
      </c>
      <c r="O96" s="64">
        <f t="shared" ref="O96:R96" si="171">SUM(O97:O99)</f>
        <v>1.2289319999999999</v>
      </c>
      <c r="P96" s="64">
        <f t="shared" si="171"/>
        <v>1.229106</v>
      </c>
      <c r="Q96" s="64">
        <f t="shared" si="171"/>
        <v>1.2599359999999999</v>
      </c>
      <c r="R96" s="64">
        <f t="shared" si="171"/>
        <v>1.283957</v>
      </c>
      <c r="S96" s="40"/>
      <c r="T96" s="53"/>
      <c r="V96" s="40"/>
    </row>
    <row r="97" spans="2:22" s="40" customFormat="1" hidden="1" outlineLevel="4" x14ac:dyDescent="0.25">
      <c r="B97" s="42" t="s">
        <v>19</v>
      </c>
      <c r="C97" s="40" t="s">
        <v>30</v>
      </c>
      <c r="D97" s="63">
        <v>0.54029099999999997</v>
      </c>
      <c r="E97" s="63">
        <v>0.53258399999999995</v>
      </c>
      <c r="F97" s="63">
        <v>0.53920100000000004</v>
      </c>
      <c r="G97" s="63">
        <v>0.57822499999999999</v>
      </c>
      <c r="H97" s="63">
        <v>0.58851299999999995</v>
      </c>
      <c r="I97" s="63">
        <v>0.580592</v>
      </c>
      <c r="J97" s="63">
        <v>0.58235000000000003</v>
      </c>
      <c r="K97" s="63">
        <v>0.58321199999999995</v>
      </c>
      <c r="L97" s="63">
        <v>0.583426</v>
      </c>
      <c r="M97" s="63">
        <v>0.59176499999999999</v>
      </c>
      <c r="N97" s="63">
        <v>0.59562499999999996</v>
      </c>
      <c r="O97" s="63">
        <v>0.62459600000000004</v>
      </c>
      <c r="P97" s="63">
        <v>0.617004</v>
      </c>
      <c r="Q97" s="63">
        <v>0.624664</v>
      </c>
      <c r="R97" s="63">
        <v>0.62339800000000001</v>
      </c>
      <c r="T97" s="53"/>
    </row>
    <row r="98" spans="2:22" s="40" customFormat="1" hidden="1" outlineLevel="4" x14ac:dyDescent="0.25">
      <c r="B98" s="42" t="s">
        <v>20</v>
      </c>
      <c r="C98" s="40" t="s">
        <v>30</v>
      </c>
      <c r="D98" s="63">
        <v>0.35668899999999998</v>
      </c>
      <c r="E98" s="63">
        <v>0.37272</v>
      </c>
      <c r="F98" s="63">
        <v>0.35894500000000001</v>
      </c>
      <c r="G98" s="63">
        <v>0.37061100000000002</v>
      </c>
      <c r="H98" s="63">
        <v>0.372529</v>
      </c>
      <c r="I98" s="63">
        <v>0.38428499999999999</v>
      </c>
      <c r="J98" s="63">
        <v>0.39493800000000001</v>
      </c>
      <c r="K98" s="63">
        <v>0.41487099999999999</v>
      </c>
      <c r="L98" s="63">
        <v>0.42149999999999999</v>
      </c>
      <c r="M98" s="63">
        <v>0.516073</v>
      </c>
      <c r="N98" s="63">
        <v>0.58163500000000001</v>
      </c>
      <c r="O98" s="63">
        <v>0.60433599999999998</v>
      </c>
      <c r="P98" s="63">
        <v>0.61210200000000003</v>
      </c>
      <c r="Q98" s="63">
        <v>0.63527199999999995</v>
      </c>
      <c r="R98" s="63">
        <v>0.66055900000000001</v>
      </c>
      <c r="T98" s="53"/>
    </row>
    <row r="99" spans="2:22" s="40" customFormat="1" hidden="1" outlineLevel="4" x14ac:dyDescent="0.25">
      <c r="B99" s="42" t="s">
        <v>218</v>
      </c>
      <c r="C99" s="40" t="s">
        <v>30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T99" s="53"/>
    </row>
    <row r="100" spans="2:22" s="20" customFormat="1" outlineLevel="3" collapsed="1" x14ac:dyDescent="0.25">
      <c r="B100" s="52" t="s">
        <v>35</v>
      </c>
      <c r="C100" s="49" t="s">
        <v>30</v>
      </c>
      <c r="D100" s="64">
        <f>SUM(D101:D103)</f>
        <v>2.9989999999999999E-3</v>
      </c>
      <c r="E100" s="64">
        <f t="shared" ref="E100" si="172">SUM(E101:E103)</f>
        <v>2.872E-3</v>
      </c>
      <c r="F100" s="64">
        <f t="shared" ref="F100" si="173">SUM(F101:F103)</f>
        <v>2.823E-3</v>
      </c>
      <c r="G100" s="64">
        <f t="shared" ref="G100" si="174">SUM(G101:G103)</f>
        <v>2.7520000000000001E-3</v>
      </c>
      <c r="H100" s="64">
        <f t="shared" ref="H100" si="175">SUM(H101:H103)</f>
        <v>2.722E-3</v>
      </c>
      <c r="I100" s="64">
        <f t="shared" ref="I100" si="176">SUM(I101:I103)</f>
        <v>2.6199999999999999E-3</v>
      </c>
      <c r="J100" s="64">
        <f t="shared" ref="J100" si="177">SUM(J101:J103)</f>
        <v>2.5010000000000002E-3</v>
      </c>
      <c r="K100" s="64">
        <f t="shared" ref="K100" si="178">SUM(K101:K103)</f>
        <v>2.4320000000000001E-3</v>
      </c>
      <c r="L100" s="64">
        <f t="shared" ref="L100:N100" si="179">SUM(L101:L103)</f>
        <v>2.3760000000000001E-3</v>
      </c>
      <c r="M100" s="64">
        <f t="shared" si="179"/>
        <v>2.349E-3</v>
      </c>
      <c r="N100" s="64">
        <f t="shared" si="179"/>
        <v>2.3449999999999999E-3</v>
      </c>
      <c r="O100" s="64">
        <f t="shared" ref="O100:R100" si="180">SUM(O101:O103)</f>
        <v>2.215E-3</v>
      </c>
      <c r="P100" s="64">
        <f t="shared" si="180"/>
        <v>1.941E-3</v>
      </c>
      <c r="Q100" s="64">
        <f t="shared" si="180"/>
        <v>1.954E-3</v>
      </c>
      <c r="R100" s="64">
        <f t="shared" si="180"/>
        <v>1.3835E-2</v>
      </c>
      <c r="S100" s="40"/>
      <c r="T100" s="53"/>
      <c r="V100" s="40"/>
    </row>
    <row r="101" spans="2:22" s="40" customFormat="1" hidden="1" outlineLevel="4" x14ac:dyDescent="0.25">
      <c r="B101" s="42" t="s">
        <v>19</v>
      </c>
      <c r="C101" s="40" t="s">
        <v>30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T101" s="53"/>
    </row>
    <row r="102" spans="2:22" s="40" customFormat="1" hidden="1" outlineLevel="4" x14ac:dyDescent="0.25">
      <c r="B102" s="42" t="s">
        <v>20</v>
      </c>
      <c r="C102" s="40" t="s">
        <v>30</v>
      </c>
      <c r="D102" s="63">
        <v>2.9989999999999999E-3</v>
      </c>
      <c r="E102" s="63">
        <v>2.872E-3</v>
      </c>
      <c r="F102" s="63">
        <v>2.823E-3</v>
      </c>
      <c r="G102" s="63">
        <v>2.7520000000000001E-3</v>
      </c>
      <c r="H102" s="63">
        <v>2.722E-3</v>
      </c>
      <c r="I102" s="63">
        <v>2.6199999999999999E-3</v>
      </c>
      <c r="J102" s="63">
        <v>2.5010000000000002E-3</v>
      </c>
      <c r="K102" s="63">
        <v>2.4320000000000001E-3</v>
      </c>
      <c r="L102" s="63">
        <v>2.3760000000000001E-3</v>
      </c>
      <c r="M102" s="63">
        <v>2.349E-3</v>
      </c>
      <c r="N102" s="63">
        <v>2.3449999999999999E-3</v>
      </c>
      <c r="O102" s="63">
        <v>2.215E-3</v>
      </c>
      <c r="P102" s="63">
        <v>1.941E-3</v>
      </c>
      <c r="Q102" s="63">
        <v>1.954E-3</v>
      </c>
      <c r="R102" s="63">
        <v>1.3835E-2</v>
      </c>
      <c r="T102" s="53"/>
    </row>
    <row r="103" spans="2:22" s="40" customFormat="1" hidden="1" outlineLevel="4" x14ac:dyDescent="0.25">
      <c r="B103" s="42" t="s">
        <v>218</v>
      </c>
      <c r="C103" s="40" t="s">
        <v>30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T103" s="53"/>
    </row>
    <row r="104" spans="2:22" s="20" customFormat="1" outlineLevel="3" collapsed="1" x14ac:dyDescent="0.25">
      <c r="B104" s="52" t="s">
        <v>36</v>
      </c>
      <c r="C104" s="49" t="s">
        <v>30</v>
      </c>
      <c r="D104" s="64">
        <f>SUM(D105:D107)</f>
        <v>3.6671000000000002E-2</v>
      </c>
      <c r="E104" s="64">
        <f t="shared" ref="E104" si="181">SUM(E105:E107)</f>
        <v>0.10376100000000001</v>
      </c>
      <c r="F104" s="64">
        <f t="shared" ref="F104" si="182">SUM(F105:F107)</f>
        <v>0.11397699999999999</v>
      </c>
      <c r="G104" s="64">
        <f t="shared" ref="G104" si="183">SUM(G105:G107)</f>
        <v>0.125721</v>
      </c>
      <c r="H104" s="64">
        <f t="shared" ref="H104" si="184">SUM(H105:H107)</f>
        <v>0.12749099999999999</v>
      </c>
      <c r="I104" s="64">
        <f t="shared" ref="I104" si="185">SUM(I105:I107)</f>
        <v>0.150226</v>
      </c>
      <c r="J104" s="64">
        <f t="shared" ref="J104" si="186">SUM(J105:J107)</f>
        <v>0.15612300000000001</v>
      </c>
      <c r="K104" s="64">
        <f t="shared" ref="K104" si="187">SUM(K105:K107)</f>
        <v>0.20320099999999999</v>
      </c>
      <c r="L104" s="64">
        <f t="shared" ref="L104:N104" si="188">SUM(L105:L107)</f>
        <v>0.20038</v>
      </c>
      <c r="M104" s="64">
        <f t="shared" si="188"/>
        <v>0.19511700000000001</v>
      </c>
      <c r="N104" s="64">
        <f t="shared" si="188"/>
        <v>0.194739</v>
      </c>
      <c r="O104" s="64">
        <f t="shared" ref="O104:R104" si="189">SUM(O105:O107)</f>
        <v>0.20755000000000001</v>
      </c>
      <c r="P104" s="64">
        <f t="shared" si="189"/>
        <v>0.14668900000000001</v>
      </c>
      <c r="Q104" s="64">
        <f t="shared" si="189"/>
        <v>0.14291999999999999</v>
      </c>
      <c r="R104" s="64">
        <f t="shared" si="189"/>
        <v>0.12623000000000001</v>
      </c>
      <c r="S104" s="40"/>
      <c r="T104" s="53"/>
      <c r="V104" s="40"/>
    </row>
    <row r="105" spans="2:22" s="40" customFormat="1" hidden="1" outlineLevel="4" x14ac:dyDescent="0.25">
      <c r="B105" s="42" t="s">
        <v>19</v>
      </c>
      <c r="C105" s="40" t="s">
        <v>30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9.9999999999999995E-7</v>
      </c>
      <c r="M105" s="63">
        <v>9.9999999999999995E-7</v>
      </c>
      <c r="N105" s="63">
        <v>3.0000000000000001E-6</v>
      </c>
      <c r="O105" s="63">
        <v>1.1E-5</v>
      </c>
      <c r="P105" s="63">
        <v>3.8999999999999999E-5</v>
      </c>
      <c r="Q105" s="63">
        <v>1.11E-4</v>
      </c>
      <c r="R105" s="63">
        <v>2.4899999999999998E-4</v>
      </c>
      <c r="T105" s="53"/>
    </row>
    <row r="106" spans="2:22" s="40" customFormat="1" hidden="1" outlineLevel="4" x14ac:dyDescent="0.25">
      <c r="B106" s="42" t="s">
        <v>20</v>
      </c>
      <c r="C106" s="40" t="s">
        <v>30</v>
      </c>
      <c r="D106" s="63">
        <v>3.6671000000000002E-2</v>
      </c>
      <c r="E106" s="63">
        <v>0.10376100000000001</v>
      </c>
      <c r="F106" s="63">
        <v>0.11397699999999999</v>
      </c>
      <c r="G106" s="63">
        <v>0.125721</v>
      </c>
      <c r="H106" s="63">
        <v>0.12749099999999999</v>
      </c>
      <c r="I106" s="63">
        <v>0.150226</v>
      </c>
      <c r="J106" s="63">
        <v>0.15612300000000001</v>
      </c>
      <c r="K106" s="63">
        <v>0.20320099999999999</v>
      </c>
      <c r="L106" s="63">
        <v>0.200379</v>
      </c>
      <c r="M106" s="63">
        <v>0.19511600000000001</v>
      </c>
      <c r="N106" s="63">
        <v>0.19473599999999999</v>
      </c>
      <c r="O106" s="63">
        <v>0.207539</v>
      </c>
      <c r="P106" s="63">
        <v>0.14665</v>
      </c>
      <c r="Q106" s="63">
        <v>0.14280899999999999</v>
      </c>
      <c r="R106" s="63">
        <v>0.12598100000000001</v>
      </c>
      <c r="T106" s="53"/>
    </row>
    <row r="107" spans="2:22" s="40" customFormat="1" hidden="1" outlineLevel="4" x14ac:dyDescent="0.25">
      <c r="B107" s="42" t="s">
        <v>218</v>
      </c>
      <c r="C107" s="40" t="s">
        <v>30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T107" s="53"/>
    </row>
    <row r="108" spans="2:22" s="20" customFormat="1" outlineLevel="3" collapsed="1" x14ac:dyDescent="0.25">
      <c r="B108" s="52" t="s">
        <v>37</v>
      </c>
      <c r="C108" s="49" t="s">
        <v>30</v>
      </c>
      <c r="D108" s="64">
        <f>SUM(D109:D111)</f>
        <v>3.0000000000000001E-5</v>
      </c>
      <c r="E108" s="64">
        <f t="shared" ref="E108" si="190">SUM(E109:E111)</f>
        <v>2.8E-5</v>
      </c>
      <c r="F108" s="64">
        <f t="shared" ref="F108" si="191">SUM(F109:F111)</f>
        <v>2.6999999999999999E-5</v>
      </c>
      <c r="G108" s="64">
        <f t="shared" ref="G108" si="192">SUM(G109:G111)</f>
        <v>2.6999999999999999E-5</v>
      </c>
      <c r="H108" s="64">
        <f t="shared" ref="H108" si="193">SUM(H109:H111)</f>
        <v>3.1999999999999999E-5</v>
      </c>
      <c r="I108" s="64">
        <f t="shared" ref="I108" si="194">SUM(I109:I111)</f>
        <v>4.7800000000000002E-4</v>
      </c>
      <c r="J108" s="64">
        <f t="shared" ref="J108" si="195">SUM(J109:J111)</f>
        <v>5.6400000000000005E-4</v>
      </c>
      <c r="K108" s="64">
        <f t="shared" ref="K108" si="196">SUM(K109:K111)</f>
        <v>5.8900000000000001E-4</v>
      </c>
      <c r="L108" s="64">
        <f t="shared" ref="L108:N108" si="197">SUM(L109:L111)</f>
        <v>5.3899999999999998E-4</v>
      </c>
      <c r="M108" s="64">
        <f t="shared" si="197"/>
        <v>5.8100000000000003E-4</v>
      </c>
      <c r="N108" s="64">
        <f t="shared" si="197"/>
        <v>6.38E-4</v>
      </c>
      <c r="O108" s="64">
        <f t="shared" ref="O108:R108" si="198">SUM(O109:O111)</f>
        <v>5.9199999999999997E-4</v>
      </c>
      <c r="P108" s="64">
        <f t="shared" si="198"/>
        <v>5.8399999999999999E-4</v>
      </c>
      <c r="Q108" s="64">
        <f t="shared" si="198"/>
        <v>1.1180000000000001E-3</v>
      </c>
      <c r="R108" s="64">
        <f t="shared" si="198"/>
        <v>2.3800000000000002E-3</v>
      </c>
      <c r="S108" s="40"/>
      <c r="T108" s="53"/>
      <c r="V108" s="40"/>
    </row>
    <row r="109" spans="2:22" s="40" customFormat="1" hidden="1" outlineLevel="4" x14ac:dyDescent="0.25">
      <c r="B109" s="42" t="s">
        <v>19</v>
      </c>
      <c r="C109" s="40" t="s">
        <v>30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1.2899999999999999E-4</v>
      </c>
      <c r="R109" s="63">
        <v>3.6999999999999999E-4</v>
      </c>
      <c r="T109" s="53"/>
    </row>
    <row r="110" spans="2:22" s="40" customFormat="1" hidden="1" outlineLevel="4" x14ac:dyDescent="0.25">
      <c r="B110" s="42" t="s">
        <v>20</v>
      </c>
      <c r="C110" s="40" t="s">
        <v>30</v>
      </c>
      <c r="D110" s="63">
        <v>3.0000000000000001E-5</v>
      </c>
      <c r="E110" s="63">
        <v>2.8E-5</v>
      </c>
      <c r="F110" s="63">
        <v>2.6999999999999999E-5</v>
      </c>
      <c r="G110" s="63">
        <v>2.6999999999999999E-5</v>
      </c>
      <c r="H110" s="63">
        <v>3.1999999999999999E-5</v>
      </c>
      <c r="I110" s="63">
        <v>4.7800000000000002E-4</v>
      </c>
      <c r="J110" s="63">
        <v>5.6400000000000005E-4</v>
      </c>
      <c r="K110" s="63">
        <v>5.8900000000000001E-4</v>
      </c>
      <c r="L110" s="63">
        <v>5.3899999999999998E-4</v>
      </c>
      <c r="M110" s="63">
        <v>5.8100000000000003E-4</v>
      </c>
      <c r="N110" s="63">
        <v>6.38E-4</v>
      </c>
      <c r="O110" s="63">
        <v>5.9199999999999997E-4</v>
      </c>
      <c r="P110" s="63">
        <v>5.8399999999999999E-4</v>
      </c>
      <c r="Q110" s="63">
        <v>9.8900000000000008E-4</v>
      </c>
      <c r="R110" s="63">
        <v>2.0100000000000001E-3</v>
      </c>
      <c r="T110" s="53"/>
    </row>
    <row r="111" spans="2:22" s="40" customFormat="1" hidden="1" outlineLevel="4" x14ac:dyDescent="0.25">
      <c r="B111" s="42" t="s">
        <v>218</v>
      </c>
      <c r="C111" s="40" t="s">
        <v>30</v>
      </c>
      <c r="D111" s="63">
        <v>0</v>
      </c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T111" s="53"/>
    </row>
    <row r="112" spans="2:22" s="40" customFormat="1" outlineLevel="2" x14ac:dyDescent="0.25">
      <c r="B112" s="28" t="s">
        <v>316</v>
      </c>
      <c r="C112" s="25" t="s">
        <v>25</v>
      </c>
      <c r="D112" s="71">
        <v>3.9704019948998574E-2</v>
      </c>
      <c r="E112" s="71">
        <v>4.0203672611164247E-2</v>
      </c>
      <c r="F112" s="71">
        <v>4.0459696542141418E-2</v>
      </c>
      <c r="G112" s="71">
        <v>4.3021828436580811E-2</v>
      </c>
      <c r="H112" s="71">
        <v>4.4171067156779986E-2</v>
      </c>
      <c r="I112" s="71">
        <v>4.5025088340343133E-2</v>
      </c>
      <c r="J112" s="71">
        <v>4.5876767356811704E-2</v>
      </c>
      <c r="K112" s="71">
        <v>4.6953761793677128E-2</v>
      </c>
      <c r="L112" s="71">
        <v>4.7498973919564841E-2</v>
      </c>
      <c r="M112" s="71">
        <v>4.829797595698973E-2</v>
      </c>
      <c r="N112" s="71">
        <f>N70/N9</f>
        <v>4.840128551474876E-2</v>
      </c>
      <c r="O112" s="71">
        <f>O70/O9</f>
        <v>4.972799565704869E-2</v>
      </c>
      <c r="P112" s="71">
        <f>P70/P9</f>
        <v>5.0336205193709203E-2</v>
      </c>
      <c r="Q112" s="71">
        <f>Q70/Q9</f>
        <v>5.1136977398242009E-2</v>
      </c>
      <c r="R112" s="71">
        <f>R70/R9</f>
        <v>5.0959453496083454E-2</v>
      </c>
      <c r="T112" s="53"/>
    </row>
    <row r="113" spans="2:20" s="40" customFormat="1" outlineLevel="3" collapsed="1" x14ac:dyDescent="0.25">
      <c r="B113" s="52" t="s">
        <v>33</v>
      </c>
      <c r="C113" s="49" t="s">
        <v>25</v>
      </c>
      <c r="D113" s="72">
        <v>0.18725672209366984</v>
      </c>
      <c r="E113" s="72">
        <v>0.18824864714955564</v>
      </c>
      <c r="F113" s="72">
        <v>0.18986902971797198</v>
      </c>
      <c r="G113" s="72">
        <v>0.21085137186447758</v>
      </c>
      <c r="H113" s="72">
        <v>0.21383691137686289</v>
      </c>
      <c r="I113" s="72">
        <v>0.21645212297743152</v>
      </c>
      <c r="J113" s="72">
        <v>0.21965653875760824</v>
      </c>
      <c r="K113" s="72">
        <v>0.22371652913812587</v>
      </c>
      <c r="L113" s="72">
        <v>0.23045308706158607</v>
      </c>
      <c r="M113" s="72">
        <v>0.23271746344387592</v>
      </c>
      <c r="N113" s="72">
        <v>0.23669875274976251</v>
      </c>
      <c r="O113" s="72">
        <v>0.24027077338481709</v>
      </c>
      <c r="P113" s="72">
        <f t="shared" ref="P113" si="199">P71/P10</f>
        <v>0.24315612915961998</v>
      </c>
      <c r="Q113" s="72">
        <f>Q71/Q10</f>
        <v>0.24619732972017863</v>
      </c>
      <c r="R113" s="72">
        <f>R71/R10</f>
        <v>0.24253314375032917</v>
      </c>
      <c r="T113" s="53"/>
    </row>
    <row r="114" spans="2:20" s="40" customFormat="1" hidden="1" outlineLevel="4" x14ac:dyDescent="0.25">
      <c r="B114" s="42" t="s">
        <v>19</v>
      </c>
      <c r="C114" s="40" t="s">
        <v>25</v>
      </c>
      <c r="D114" s="73">
        <v>0.2512038775874188</v>
      </c>
      <c r="E114" s="73">
        <v>0.24530824697960937</v>
      </c>
      <c r="F114" s="73">
        <v>0.24270110193139396</v>
      </c>
      <c r="G114" s="73">
        <v>0.24457788409952419</v>
      </c>
      <c r="H114" s="73">
        <v>0.24594534010794844</v>
      </c>
      <c r="I114" s="73">
        <v>0.23782588193025397</v>
      </c>
      <c r="J114" s="73">
        <v>0.23751624449966943</v>
      </c>
      <c r="K114" s="73">
        <v>0.24314428594038262</v>
      </c>
      <c r="L114" s="73">
        <v>0.25096445668536688</v>
      </c>
      <c r="M114" s="73">
        <v>0.25481020878971755</v>
      </c>
      <c r="N114" s="73">
        <v>0.27005693356090144</v>
      </c>
      <c r="O114" s="73">
        <v>0.27809817213982924</v>
      </c>
      <c r="P114" s="73">
        <f t="shared" ref="P114:Q114" si="200">P72/P11</f>
        <v>0.28076906971457738</v>
      </c>
      <c r="Q114" s="73">
        <f t="shared" si="200"/>
        <v>0.28675745314733175</v>
      </c>
      <c r="R114" s="73">
        <f t="shared" ref="R114" si="201">R72/R11</f>
        <v>0.27329514949963235</v>
      </c>
      <c r="T114" s="53"/>
    </row>
    <row r="115" spans="2:20" s="40" customFormat="1" hidden="1" outlineLevel="4" x14ac:dyDescent="0.25">
      <c r="B115" s="42" t="s">
        <v>20</v>
      </c>
      <c r="C115" s="40" t="s">
        <v>25</v>
      </c>
      <c r="D115" s="73">
        <v>0.16537546650247936</v>
      </c>
      <c r="E115" s="73">
        <v>0.16933450660511931</v>
      </c>
      <c r="F115" s="73">
        <v>0.17252693675799483</v>
      </c>
      <c r="G115" s="73">
        <v>0.20072168038551105</v>
      </c>
      <c r="H115" s="73">
        <v>0.20414277260912264</v>
      </c>
      <c r="I115" s="73">
        <v>0.21065159685677382</v>
      </c>
      <c r="J115" s="73">
        <v>0.21513857910639236</v>
      </c>
      <c r="K115" s="73">
        <v>0.21897023053904066</v>
      </c>
      <c r="L115" s="73">
        <v>0.22550990390272602</v>
      </c>
      <c r="M115" s="73">
        <v>0.22729909245343657</v>
      </c>
      <c r="N115" s="73">
        <v>0.22814935809261808</v>
      </c>
      <c r="O115" s="73">
        <v>0.23032421739327405</v>
      </c>
      <c r="P115" s="73">
        <f t="shared" ref="P115:Q115" si="202">P73/P12</f>
        <v>0.23327937971825125</v>
      </c>
      <c r="Q115" s="73">
        <f t="shared" si="202"/>
        <v>0.23557970856165131</v>
      </c>
      <c r="R115" s="73">
        <f t="shared" ref="R115" si="203">R73/R12</f>
        <v>0.23489948059699695</v>
      </c>
      <c r="T115" s="53"/>
    </row>
    <row r="116" spans="2:20" s="40" customFormat="1" hidden="1" outlineLevel="4" x14ac:dyDescent="0.25">
      <c r="B116" s="42"/>
      <c r="D116" s="72">
        <f t="shared" ref="D116:Q116" si="204">D74/D13</f>
        <v>0</v>
      </c>
      <c r="E116" s="72">
        <f t="shared" si="204"/>
        <v>0</v>
      </c>
      <c r="F116" s="72">
        <f t="shared" si="204"/>
        <v>0</v>
      </c>
      <c r="G116" s="72">
        <f t="shared" si="204"/>
        <v>0</v>
      </c>
      <c r="H116" s="72">
        <f t="shared" si="204"/>
        <v>0</v>
      </c>
      <c r="I116" s="72">
        <f t="shared" si="204"/>
        <v>0</v>
      </c>
      <c r="J116" s="72">
        <f t="shared" si="204"/>
        <v>0</v>
      </c>
      <c r="K116" s="72">
        <f t="shared" si="204"/>
        <v>0</v>
      </c>
      <c r="L116" s="72">
        <f t="shared" si="204"/>
        <v>0</v>
      </c>
      <c r="M116" s="72">
        <f t="shared" si="204"/>
        <v>0</v>
      </c>
      <c r="N116" s="72">
        <f t="shared" si="204"/>
        <v>0</v>
      </c>
      <c r="O116" s="72">
        <f t="shared" si="204"/>
        <v>0</v>
      </c>
      <c r="P116" s="72">
        <f t="shared" si="204"/>
        <v>0</v>
      </c>
      <c r="Q116" s="72">
        <f t="shared" si="204"/>
        <v>0</v>
      </c>
      <c r="R116" s="72">
        <f t="shared" ref="R116" si="205">R74/R13</f>
        <v>0</v>
      </c>
      <c r="T116" s="53"/>
    </row>
    <row r="117" spans="2:20" s="40" customFormat="1" outlineLevel="3" collapsed="1" x14ac:dyDescent="0.25">
      <c r="B117" s="52" t="s">
        <v>34</v>
      </c>
      <c r="C117" s="49" t="s">
        <v>25</v>
      </c>
      <c r="D117" s="72">
        <v>0.2369344644480951</v>
      </c>
      <c r="E117" s="72">
        <v>0.24023984950666383</v>
      </c>
      <c r="F117" s="72">
        <v>0.24157984209638128</v>
      </c>
      <c r="G117" s="72">
        <v>0.25349068883200337</v>
      </c>
      <c r="H117" s="72">
        <v>0.26018140570864151</v>
      </c>
      <c r="I117" s="72">
        <v>0.26527738686621471</v>
      </c>
      <c r="J117" s="72">
        <v>0.27028537036099282</v>
      </c>
      <c r="K117" s="72">
        <v>0.2767758990135496</v>
      </c>
      <c r="L117" s="72">
        <v>0.27833675431748511</v>
      </c>
      <c r="M117" s="72">
        <v>0.28415991213438346</v>
      </c>
      <c r="N117" s="72">
        <v>0.28536882879495262</v>
      </c>
      <c r="O117" s="72">
        <v>0.29196725644805588</v>
      </c>
      <c r="P117" s="72">
        <f t="shared" ref="P117:Q117" si="206">P75/P14</f>
        <v>0.2957087025030038</v>
      </c>
      <c r="Q117" s="72">
        <f t="shared" si="206"/>
        <v>0.29828715460569888</v>
      </c>
      <c r="R117" s="72">
        <f t="shared" ref="R117" si="207">R75/R14</f>
        <v>0.29721949485618177</v>
      </c>
      <c r="T117" s="53"/>
    </row>
    <row r="118" spans="2:20" s="40" customFormat="1" hidden="1" outlineLevel="4" x14ac:dyDescent="0.25">
      <c r="B118" s="42" t="s">
        <v>19</v>
      </c>
      <c r="C118" s="40" t="s">
        <v>25</v>
      </c>
      <c r="D118" s="73">
        <v>0.24202352254960977</v>
      </c>
      <c r="E118" s="73">
        <v>0.23858290073555016</v>
      </c>
      <c r="F118" s="73">
        <v>0.24084896391111094</v>
      </c>
      <c r="G118" s="73">
        <v>0.25573208621214094</v>
      </c>
      <c r="H118" s="73">
        <v>0.26279334987023001</v>
      </c>
      <c r="I118" s="73">
        <v>0.26612969030578409</v>
      </c>
      <c r="J118" s="73">
        <v>0.27215828121261548</v>
      </c>
      <c r="K118" s="73">
        <v>0.27760389797780699</v>
      </c>
      <c r="L118" s="73">
        <v>0.27997307559428763</v>
      </c>
      <c r="M118" s="73">
        <v>0.28645643639353713</v>
      </c>
      <c r="N118" s="73">
        <v>0.28159660711772549</v>
      </c>
      <c r="O118" s="73">
        <v>0.29196725644805588</v>
      </c>
      <c r="P118" s="73">
        <f t="shared" ref="P118:Q118" si="208">P76/P15</f>
        <v>0.29804394178177435</v>
      </c>
      <c r="Q118" s="73">
        <f t="shared" si="208"/>
        <v>0.30127741529310487</v>
      </c>
      <c r="R118" s="73">
        <f t="shared" ref="R118" si="209">R76/R15</f>
        <v>0.30160454545454546</v>
      </c>
      <c r="T118" s="53"/>
    </row>
    <row r="119" spans="2:20" s="40" customFormat="1" hidden="1" outlineLevel="4" x14ac:dyDescent="0.25">
      <c r="B119" s="42" t="s">
        <v>20</v>
      </c>
      <c r="C119" s="40" t="s">
        <v>25</v>
      </c>
      <c r="D119" s="73">
        <v>0.23628612287849762</v>
      </c>
      <c r="E119" s="73">
        <v>0.24223394638397436</v>
      </c>
      <c r="F119" s="73">
        <v>0.24317187467227733</v>
      </c>
      <c r="G119" s="73">
        <v>0.2539424156045838</v>
      </c>
      <c r="H119" s="73">
        <v>0.26051953525247334</v>
      </c>
      <c r="I119" s="73">
        <v>0.26620924074750996</v>
      </c>
      <c r="J119" s="73">
        <v>0.2708037238382584</v>
      </c>
      <c r="K119" s="73">
        <v>0.27771092524653596</v>
      </c>
      <c r="L119" s="73">
        <v>0.27896235116896168</v>
      </c>
      <c r="M119" s="73">
        <v>0.28453816691472961</v>
      </c>
      <c r="N119" s="73">
        <v>0.28801955498498766</v>
      </c>
      <c r="O119" s="73">
        <v>0.29805804180165268</v>
      </c>
      <c r="P119" s="73">
        <f t="shared" ref="P119:Q119" si="210">P77/P16</f>
        <v>0.29601715835121012</v>
      </c>
      <c r="Q119" s="73">
        <f t="shared" si="210"/>
        <v>0.29835374106702939</v>
      </c>
      <c r="R119" s="73">
        <f t="shared" ref="R119" si="211">R77/R16</f>
        <v>0.29674765934761604</v>
      </c>
      <c r="T119" s="53"/>
    </row>
    <row r="120" spans="2:20" s="40" customFormat="1" outlineLevel="3" collapsed="1" x14ac:dyDescent="0.25">
      <c r="B120" s="52" t="s">
        <v>35</v>
      </c>
      <c r="C120" s="49" t="s">
        <v>25</v>
      </c>
      <c r="D120" s="72">
        <v>5.7939539514957801E-4</v>
      </c>
      <c r="E120" s="72">
        <v>5.1566800559411962E-4</v>
      </c>
      <c r="F120" s="72">
        <v>5.1914408212782096E-4</v>
      </c>
      <c r="G120" s="72">
        <v>5.1846284015431637E-4</v>
      </c>
      <c r="H120" s="72">
        <v>5.1358699094871958E-4</v>
      </c>
      <c r="I120" s="72">
        <v>4.9589109558268504E-4</v>
      </c>
      <c r="J120" s="72">
        <v>4.7921734740893993E-4</v>
      </c>
      <c r="K120" s="72">
        <v>5.1337745729775996E-4</v>
      </c>
      <c r="L120" s="72">
        <v>5.1036716181927485E-4</v>
      </c>
      <c r="M120" s="72">
        <v>5.0343973650166483E-4</v>
      </c>
      <c r="N120" s="72">
        <v>2.4398610808252182E-4</v>
      </c>
      <c r="O120" s="72">
        <v>2.4456638705663375E-4</v>
      </c>
      <c r="P120" s="72">
        <f t="shared" ref="P120:R120" si="212">P78/P17</f>
        <v>0</v>
      </c>
      <c r="Q120" s="72">
        <f t="shared" si="212"/>
        <v>0</v>
      </c>
      <c r="R120" s="72">
        <f t="shared" si="212"/>
        <v>0</v>
      </c>
      <c r="T120" s="53"/>
    </row>
    <row r="121" spans="2:20" s="40" customFormat="1" hidden="1" outlineLevel="4" x14ac:dyDescent="0.25">
      <c r="B121" s="42" t="s">
        <v>19</v>
      </c>
      <c r="C121" s="40" t="s">
        <v>25</v>
      </c>
      <c r="D121" s="73">
        <v>1.3375987872437662E-5</v>
      </c>
      <c r="E121" s="73">
        <v>1.3160780872998464E-5</v>
      </c>
      <c r="F121" s="73">
        <v>8.8156989967734549E-6</v>
      </c>
      <c r="G121" s="73">
        <v>1.3261045898690029E-5</v>
      </c>
      <c r="H121" s="73">
        <v>1.3230050737244577E-5</v>
      </c>
      <c r="I121" s="73">
        <v>8.771756697784474E-6</v>
      </c>
      <c r="J121" s="73">
        <v>8.7227115421099805E-6</v>
      </c>
      <c r="K121" s="73">
        <v>8.6400926217929057E-6</v>
      </c>
      <c r="L121" s="73">
        <v>8.5851095567293315E-6</v>
      </c>
      <c r="M121" s="73">
        <v>1.4894567738366278E-5</v>
      </c>
      <c r="N121" s="73">
        <v>0</v>
      </c>
      <c r="O121" s="73">
        <v>0</v>
      </c>
      <c r="P121" s="73">
        <f t="shared" ref="P121:Q121" si="213">P79/P18</f>
        <v>1.1545220515289057E-4</v>
      </c>
      <c r="Q121" s="73">
        <f t="shared" si="213"/>
        <v>1.8965896946552979E-4</v>
      </c>
      <c r="R121" s="73">
        <f t="shared" ref="R121" si="214">R79/R18</f>
        <v>1.9205124670686319E-4</v>
      </c>
      <c r="T121" s="53"/>
    </row>
    <row r="122" spans="2:20" s="40" customFormat="1" hidden="1" outlineLevel="4" x14ac:dyDescent="0.25">
      <c r="B122" s="42" t="s">
        <v>20</v>
      </c>
      <c r="C122" s="40" t="s">
        <v>25</v>
      </c>
      <c r="D122" s="73">
        <v>6.7595183450183921E-4</v>
      </c>
      <c r="E122" s="73">
        <v>6.0284931539697376E-4</v>
      </c>
      <c r="F122" s="73">
        <v>6.0804985403778379E-4</v>
      </c>
      <c r="G122" s="73">
        <v>6.0662416878814204E-4</v>
      </c>
      <c r="H122" s="73">
        <v>6.0156245822482932E-4</v>
      </c>
      <c r="I122" s="73">
        <v>5.8159097102854814E-4</v>
      </c>
      <c r="J122" s="73">
        <v>5.6245798713205875E-4</v>
      </c>
      <c r="K122" s="73">
        <v>6.0609244438729391E-4</v>
      </c>
      <c r="L122" s="73">
        <v>6.0243237910587058E-4</v>
      </c>
      <c r="M122" s="73">
        <v>5.9315347962135491E-4</v>
      </c>
      <c r="N122" s="73">
        <v>2.8190781691201093E-4</v>
      </c>
      <c r="O122" s="73">
        <v>1.1726515151752052E-4</v>
      </c>
      <c r="P122" s="73">
        <f t="shared" ref="P122:Q122" si="215">P80/P19</f>
        <v>0</v>
      </c>
      <c r="Q122" s="73">
        <f t="shared" si="215"/>
        <v>0</v>
      </c>
      <c r="R122" s="73">
        <f t="shared" ref="R122" si="216">R80/R19</f>
        <v>0</v>
      </c>
      <c r="T122" s="53"/>
    </row>
    <row r="123" spans="2:20" s="40" customFormat="1" outlineLevel="3" collapsed="1" x14ac:dyDescent="0.25">
      <c r="B123" s="52" t="s">
        <v>36</v>
      </c>
      <c r="C123" s="49" t="s">
        <v>25</v>
      </c>
      <c r="D123" s="72">
        <v>2.6191470152849044E-4</v>
      </c>
      <c r="E123" s="72">
        <v>2.7435275348110407E-4</v>
      </c>
      <c r="F123" s="72">
        <v>2.8331675149775143E-4</v>
      </c>
      <c r="G123" s="72">
        <v>3.107907068434248E-4</v>
      </c>
      <c r="H123" s="72">
        <v>3.1100412415657833E-4</v>
      </c>
      <c r="I123" s="72">
        <v>3.0244570118281644E-4</v>
      </c>
      <c r="J123" s="72">
        <v>3.1678503052545281E-4</v>
      </c>
      <c r="K123" s="72">
        <v>2.9520231148652223E-4</v>
      </c>
      <c r="L123" s="72">
        <v>3.0216062588924489E-4</v>
      </c>
      <c r="M123" s="72">
        <v>2.9798094567177384E-4</v>
      </c>
      <c r="N123" s="72">
        <v>7.2099645378388035E-5</v>
      </c>
      <c r="O123" s="72">
        <v>7.7247619095555529E-5</v>
      </c>
      <c r="P123" s="72">
        <f t="shared" ref="P123:R123" si="217">P81/P20</f>
        <v>1.3670631896945846E-4</v>
      </c>
      <c r="Q123" s="72">
        <f t="shared" si="217"/>
        <v>2.2447070325046868E-4</v>
      </c>
      <c r="R123" s="72">
        <f t="shared" si="217"/>
        <v>2.2769849340721049E-4</v>
      </c>
      <c r="T123" s="53"/>
    </row>
    <row r="124" spans="2:20" s="40" customFormat="1" hidden="1" outlineLevel="4" x14ac:dyDescent="0.25">
      <c r="B124" s="42" t="s">
        <v>19</v>
      </c>
      <c r="C124" s="40" t="s">
        <v>25</v>
      </c>
      <c r="D124" s="73">
        <v>1.2003055323173173E-5</v>
      </c>
      <c r="E124" s="73">
        <v>1.1761672495126716E-5</v>
      </c>
      <c r="F124" s="73">
        <v>1.0739205432112299E-5</v>
      </c>
      <c r="G124" s="73">
        <v>1.0643325542543519E-5</v>
      </c>
      <c r="H124" s="73">
        <v>9.6022738184402073E-6</v>
      </c>
      <c r="I124" s="73">
        <v>9.4857940747935888E-6</v>
      </c>
      <c r="J124" s="73">
        <v>8.9522632940633723E-6</v>
      </c>
      <c r="K124" s="73">
        <v>8.6115073467639685E-6</v>
      </c>
      <c r="L124" s="73">
        <v>9.2235535738579886E-6</v>
      </c>
      <c r="M124" s="73">
        <v>1.4075572326267911E-5</v>
      </c>
      <c r="N124" s="73">
        <v>0</v>
      </c>
      <c r="O124" s="73">
        <v>1.3840743605945542E-4</v>
      </c>
      <c r="P124" s="73">
        <f t="shared" ref="P124:Q124" si="218">P82/P21</f>
        <v>0</v>
      </c>
      <c r="Q124" s="73">
        <f t="shared" si="218"/>
        <v>0</v>
      </c>
      <c r="R124" s="73">
        <f t="shared" ref="R124" si="219">R82/R21</f>
        <v>0</v>
      </c>
      <c r="T124" s="53"/>
    </row>
    <row r="125" spans="2:20" s="40" customFormat="1" hidden="1" outlineLevel="4" x14ac:dyDescent="0.25">
      <c r="B125" s="42" t="s">
        <v>20</v>
      </c>
      <c r="C125" s="40" t="s">
        <v>25</v>
      </c>
      <c r="D125" s="73">
        <v>3.2006138317153368E-4</v>
      </c>
      <c r="E125" s="73">
        <v>3.3537247461652703E-4</v>
      </c>
      <c r="F125" s="73">
        <v>3.4648317896681947E-4</v>
      </c>
      <c r="G125" s="73">
        <v>3.8021588746758194E-4</v>
      </c>
      <c r="H125" s="73">
        <v>3.8048155555179506E-4</v>
      </c>
      <c r="I125" s="73">
        <v>3.6945888754470182E-4</v>
      </c>
      <c r="J125" s="73">
        <v>3.870067050180065E-4</v>
      </c>
      <c r="K125" s="73">
        <v>3.601299448304598E-4</v>
      </c>
      <c r="L125" s="73">
        <v>3.683303132351256E-4</v>
      </c>
      <c r="M125" s="73">
        <v>3.6166597317612871E-4</v>
      </c>
      <c r="N125" s="73">
        <v>8.1009148881578327E-5</v>
      </c>
      <c r="O125" s="73">
        <v>0</v>
      </c>
      <c r="P125" s="73">
        <f t="shared" ref="P125:Q125" si="220">P83/P22</f>
        <v>3.7852425196850937E-5</v>
      </c>
      <c r="Q125" s="73">
        <f t="shared" si="220"/>
        <v>3.5833152923362017E-5</v>
      </c>
      <c r="R125" s="73">
        <f t="shared" ref="R125" si="221">R83/R22</f>
        <v>3.5196492976745837E-5</v>
      </c>
      <c r="T125" s="53"/>
    </row>
    <row r="126" spans="2:20" s="40" customFormat="1" outlineLevel="3" collapsed="1" x14ac:dyDescent="0.25">
      <c r="B126" s="52" t="s">
        <v>37</v>
      </c>
      <c r="C126" s="49" t="s">
        <v>25</v>
      </c>
      <c r="D126" s="72">
        <v>1.0147767212506966E-4</v>
      </c>
      <c r="E126" s="72">
        <v>1.0091963913306746E-4</v>
      </c>
      <c r="F126" s="72">
        <v>1.0974097103643803E-4</v>
      </c>
      <c r="G126" s="72">
        <v>1.0429652853458205E-4</v>
      </c>
      <c r="H126" s="72">
        <v>1.0217851236468392E-4</v>
      </c>
      <c r="I126" s="72">
        <v>1.1071969967281464E-4</v>
      </c>
      <c r="J126" s="72">
        <v>1.1705021943321234E-4</v>
      </c>
      <c r="K126" s="72">
        <v>1.5718089058291781E-4</v>
      </c>
      <c r="L126" s="72">
        <v>2.660307306588089E-4</v>
      </c>
      <c r="M126" s="72">
        <v>3.1003283164514567E-4</v>
      </c>
      <c r="N126" s="72">
        <v>0</v>
      </c>
      <c r="O126" s="72">
        <v>0</v>
      </c>
      <c r="P126" s="72">
        <f t="shared" ref="P126:R126" si="222">P84/P23</f>
        <v>0</v>
      </c>
      <c r="Q126" s="72">
        <f t="shared" si="222"/>
        <v>0</v>
      </c>
      <c r="R126" s="72">
        <f t="shared" si="222"/>
        <v>0</v>
      </c>
      <c r="T126" s="53"/>
    </row>
    <row r="127" spans="2:20" s="40" customFormat="1" hidden="1" outlineLevel="4" x14ac:dyDescent="0.25">
      <c r="B127" s="42" t="s">
        <v>19</v>
      </c>
      <c r="C127" s="40" t="s">
        <v>25</v>
      </c>
      <c r="D127" s="73">
        <v>3.7631865127395387E-5</v>
      </c>
      <c r="E127" s="73">
        <v>3.3765894911326155E-5</v>
      </c>
      <c r="F127" s="73">
        <v>3.0815335251587954E-5</v>
      </c>
      <c r="G127" s="73">
        <v>3.0172843976223796E-5</v>
      </c>
      <c r="H127" s="73">
        <v>3.0296721428638013E-5</v>
      </c>
      <c r="I127" s="73">
        <v>3.1137733873573019E-5</v>
      </c>
      <c r="J127" s="73">
        <v>3.1236797572276097E-5</v>
      </c>
      <c r="K127" s="73">
        <v>3.1379710977172046E-5</v>
      </c>
      <c r="L127" s="73">
        <v>3.2352500216998476E-5</v>
      </c>
      <c r="M127" s="73">
        <v>3.0915821766323952E-5</v>
      </c>
      <c r="N127" s="73">
        <v>0</v>
      </c>
      <c r="O127" s="73">
        <v>0</v>
      </c>
      <c r="P127" s="73">
        <f t="shared" ref="P127:Q127" si="223">P85/P24</f>
        <v>4.6267521369491304E-5</v>
      </c>
      <c r="Q127" s="73">
        <f t="shared" si="223"/>
        <v>4.3763026603425132E-5</v>
      </c>
      <c r="R127" s="73">
        <f t="shared" ref="R127" si="224">R85/R24</f>
        <v>4.2957003278539856E-5</v>
      </c>
      <c r="T127" s="53"/>
    </row>
    <row r="128" spans="2:20" s="40" customFormat="1" hidden="1" outlineLevel="4" x14ac:dyDescent="0.25">
      <c r="B128" s="42" t="s">
        <v>20</v>
      </c>
      <c r="C128" s="40" t="s">
        <v>25</v>
      </c>
      <c r="D128" s="73">
        <v>1.1682404037269166E-4</v>
      </c>
      <c r="E128" s="73">
        <v>1.1699439803294124E-4</v>
      </c>
      <c r="F128" s="73">
        <v>1.2865205917140602E-4</v>
      </c>
      <c r="G128" s="73">
        <v>1.2192669738556859E-4</v>
      </c>
      <c r="H128" s="73">
        <v>1.1931053513811354E-4</v>
      </c>
      <c r="I128" s="73">
        <v>1.2954822370344561E-4</v>
      </c>
      <c r="J128" s="73">
        <v>1.3717909794640763E-4</v>
      </c>
      <c r="K128" s="73">
        <v>1.8627508287304489E-4</v>
      </c>
      <c r="L128" s="73">
        <v>3.200238421310324E-4</v>
      </c>
      <c r="M128" s="73">
        <v>3.7362756107789873E-4</v>
      </c>
      <c r="N128" s="73">
        <v>0</v>
      </c>
      <c r="O128" s="73">
        <v>4.6866745965483599E-5</v>
      </c>
      <c r="P128" s="73">
        <f t="shared" ref="P128:Q128" si="225">P86/P25</f>
        <v>0</v>
      </c>
      <c r="Q128" s="73">
        <f t="shared" si="225"/>
        <v>0</v>
      </c>
      <c r="R128" s="73">
        <f t="shared" ref="R128" si="226">R86/R25</f>
        <v>0</v>
      </c>
      <c r="T128" s="53"/>
    </row>
    <row r="129" spans="2:20" s="40" customFormat="1" outlineLevel="2" x14ac:dyDescent="0.25">
      <c r="B129" s="28" t="s">
        <v>317</v>
      </c>
      <c r="C129" s="25" t="s">
        <v>25</v>
      </c>
      <c r="D129" s="71">
        <v>5.2356866912524259E-2</v>
      </c>
      <c r="E129" s="71">
        <v>5.4841507970428402E-2</v>
      </c>
      <c r="F129" s="71">
        <v>5.4978006185123669E-2</v>
      </c>
      <c r="G129" s="71">
        <v>5.754723216929826E-2</v>
      </c>
      <c r="H129" s="71">
        <v>5.8223090638756671E-2</v>
      </c>
      <c r="I129" s="71">
        <v>5.9474820145196422E-2</v>
      </c>
      <c r="J129" s="71">
        <v>5.9492566017400994E-2</v>
      </c>
      <c r="K129" s="71">
        <v>6.167023148524152E-2</v>
      </c>
      <c r="L129" s="71">
        <v>6.1229088390658166E-2</v>
      </c>
      <c r="M129" s="71">
        <v>6.6702218533719548E-2</v>
      </c>
      <c r="N129" s="71">
        <f t="shared" ref="N129:R132" si="227">N91/N34</f>
        <v>6.6505717536854719E-2</v>
      </c>
      <c r="O129" s="71">
        <f t="shared" si="227"/>
        <v>6.9426818432980028E-2</v>
      </c>
      <c r="P129" s="71">
        <f t="shared" si="227"/>
        <v>6.6321491560410242E-2</v>
      </c>
      <c r="Q129" s="71">
        <f t="shared" si="227"/>
        <v>6.7185283427165815E-2</v>
      </c>
      <c r="R129" s="71">
        <f t="shared" si="227"/>
        <v>6.6118343269385649E-2</v>
      </c>
      <c r="T129" s="53"/>
    </row>
    <row r="130" spans="2:20" s="40" customFormat="1" outlineLevel="3" collapsed="1" x14ac:dyDescent="0.25">
      <c r="B130" s="52" t="s">
        <v>33</v>
      </c>
      <c r="C130" s="49" t="s">
        <v>25</v>
      </c>
      <c r="D130" s="72">
        <v>0.22720100174562669</v>
      </c>
      <c r="E130" s="72">
        <v>0.22181232083988328</v>
      </c>
      <c r="F130" s="72">
        <v>0.22465653930414523</v>
      </c>
      <c r="G130" s="72">
        <v>0.22352053883340053</v>
      </c>
      <c r="H130" s="72">
        <v>0.22557336174169376</v>
      </c>
      <c r="I130" s="72">
        <v>0.21604161860812726</v>
      </c>
      <c r="J130" s="72">
        <v>0.21231834554713699</v>
      </c>
      <c r="K130" s="72">
        <v>0.21382589589746909</v>
      </c>
      <c r="L130" s="72">
        <v>0.21080705174085412</v>
      </c>
      <c r="M130" s="72">
        <v>0.23317055047979388</v>
      </c>
      <c r="N130" s="72">
        <f t="shared" si="227"/>
        <v>0.21757903449878258</v>
      </c>
      <c r="O130" s="72">
        <f t="shared" si="227"/>
        <v>0.2283427557878305</v>
      </c>
      <c r="P130" s="72">
        <f t="shared" si="227"/>
        <v>0.2325273190736892</v>
      </c>
      <c r="Q130" s="72">
        <f t="shared" si="227"/>
        <v>0.22809968350408569</v>
      </c>
      <c r="R130" s="72">
        <f t="shared" si="227"/>
        <v>0.21703415180012475</v>
      </c>
      <c r="T130" s="53"/>
    </row>
    <row r="131" spans="2:20" s="40" customFormat="1" hidden="1" outlineLevel="4" x14ac:dyDescent="0.25">
      <c r="B131" s="42" t="s">
        <v>19</v>
      </c>
      <c r="C131" s="40" t="s">
        <v>25</v>
      </c>
      <c r="D131" s="73">
        <v>0.45273429922857705</v>
      </c>
      <c r="E131" s="73">
        <v>0.43823447541360566</v>
      </c>
      <c r="F131" s="73">
        <v>0.43235489120607562</v>
      </c>
      <c r="G131" s="73">
        <v>0.43140815439041874</v>
      </c>
      <c r="H131" s="73">
        <v>0.43050391057255866</v>
      </c>
      <c r="I131" s="73">
        <v>0.40894856441964983</v>
      </c>
      <c r="J131" s="73">
        <v>0.40399284580579442</v>
      </c>
      <c r="K131" s="73">
        <v>0.39680114585820009</v>
      </c>
      <c r="L131" s="73">
        <v>0.39639165916538177</v>
      </c>
      <c r="M131" s="73">
        <v>0.40231133882671821</v>
      </c>
      <c r="N131" s="73">
        <f t="shared" si="227"/>
        <v>0.38878869683324224</v>
      </c>
      <c r="O131" s="73">
        <f t="shared" si="227"/>
        <v>0.39193560581513404</v>
      </c>
      <c r="P131" s="73">
        <f t="shared" si="227"/>
        <v>0.38510036330966441</v>
      </c>
      <c r="Q131" s="73">
        <f t="shared" si="227"/>
        <v>0.39214951507702955</v>
      </c>
      <c r="R131" s="73">
        <f t="shared" ref="R131" si="228">R93/R36</f>
        <v>0.35792089872998689</v>
      </c>
      <c r="T131" s="53"/>
    </row>
    <row r="132" spans="2:20" s="40" customFormat="1" hidden="1" outlineLevel="4" x14ac:dyDescent="0.25">
      <c r="B132" s="42" t="s">
        <v>20</v>
      </c>
      <c r="C132" s="40" t="s">
        <v>25</v>
      </c>
      <c r="D132" s="73">
        <v>0.10339936066233923</v>
      </c>
      <c r="E132" s="73">
        <v>0.10310473553961662</v>
      </c>
      <c r="F132" s="73">
        <v>0.10969436823616353</v>
      </c>
      <c r="G132" s="73">
        <v>0.1089601615994945</v>
      </c>
      <c r="H132" s="73">
        <v>0.1105242271388559</v>
      </c>
      <c r="I132" s="73">
        <v>0.11172258224475806</v>
      </c>
      <c r="J132" s="73">
        <v>0.10990461440991164</v>
      </c>
      <c r="K132" s="73">
        <v>0.11839436655203252</v>
      </c>
      <c r="L132" s="73">
        <v>0.11505334337881708</v>
      </c>
      <c r="M132" s="73">
        <v>0.14600049570143245</v>
      </c>
      <c r="N132" s="73">
        <f t="shared" si="227"/>
        <v>0.12860284789490534</v>
      </c>
      <c r="O132" s="73">
        <f t="shared" si="227"/>
        <v>0.14011431964525342</v>
      </c>
      <c r="P132" s="73">
        <f t="shared" si="227"/>
        <v>0.14633660866142317</v>
      </c>
      <c r="Q132" s="73">
        <f t="shared" si="227"/>
        <v>0.14569907204923777</v>
      </c>
      <c r="R132" s="73">
        <f t="shared" ref="R132" si="229">R94/R37</f>
        <v>0.14842457367954634</v>
      </c>
      <c r="T132" s="53"/>
    </row>
    <row r="133" spans="2:20" s="40" customFormat="1" outlineLevel="3" collapsed="1" x14ac:dyDescent="0.25">
      <c r="B133" s="52" t="s">
        <v>34</v>
      </c>
      <c r="C133" s="49" t="s">
        <v>25</v>
      </c>
      <c r="D133" s="72">
        <v>0.20879903119928175</v>
      </c>
      <c r="E133" s="72">
        <v>0.2098545724017653</v>
      </c>
      <c r="F133" s="72">
        <v>0.20752375180625554</v>
      </c>
      <c r="G133" s="72">
        <v>0.21823923897874886</v>
      </c>
      <c r="H133" s="72">
        <v>0.222897854446059</v>
      </c>
      <c r="I133" s="72">
        <v>0.22820427055054068</v>
      </c>
      <c r="J133" s="72">
        <v>0.22766100891959348</v>
      </c>
      <c r="K133" s="72">
        <v>0.22803992110922802</v>
      </c>
      <c r="L133" s="72">
        <v>0.22954485485383258</v>
      </c>
      <c r="M133" s="72">
        <v>0.25103717113563134</v>
      </c>
      <c r="N133" s="72">
        <f t="shared" ref="N133:R135" si="230">N96/N39</f>
        <v>0.25285635582799681</v>
      </c>
      <c r="O133" s="72">
        <f t="shared" si="230"/>
        <v>0.26067943310010172</v>
      </c>
      <c r="P133" s="72">
        <f t="shared" si="230"/>
        <v>0.25649573156123767</v>
      </c>
      <c r="Q133" s="72">
        <f t="shared" si="230"/>
        <v>0.26140548269833125</v>
      </c>
      <c r="R133" s="72">
        <f t="shared" si="230"/>
        <v>0.2647366771547689</v>
      </c>
      <c r="T133" s="53"/>
    </row>
    <row r="134" spans="2:20" s="40" customFormat="1" hidden="1" outlineLevel="4" x14ac:dyDescent="0.25">
      <c r="B134" s="42" t="s">
        <v>19</v>
      </c>
      <c r="C134" s="40" t="s">
        <v>25</v>
      </c>
      <c r="D134" s="73">
        <v>0.35561972522810825</v>
      </c>
      <c r="E134" s="73">
        <v>0.34986691740735121</v>
      </c>
      <c r="F134" s="73">
        <v>0.35226469405618516</v>
      </c>
      <c r="G134" s="73">
        <v>0.37253969177004875</v>
      </c>
      <c r="H134" s="73">
        <v>0.38095423104502185</v>
      </c>
      <c r="I134" s="73">
        <v>0.38504584136029313</v>
      </c>
      <c r="J134" s="73">
        <v>0.38498153663845125</v>
      </c>
      <c r="K134" s="73">
        <v>0.38458104765693502</v>
      </c>
      <c r="L134" s="73">
        <v>0.38564324066755762</v>
      </c>
      <c r="M134" s="73">
        <v>0.39711744943141369</v>
      </c>
      <c r="N134" s="73">
        <f t="shared" si="230"/>
        <v>0.3755704098753973</v>
      </c>
      <c r="O134" s="73">
        <f t="shared" si="230"/>
        <v>0.37846160371556425</v>
      </c>
      <c r="P134" s="73">
        <f t="shared" si="230"/>
        <v>0.36634449934628416</v>
      </c>
      <c r="Q134" s="73">
        <f t="shared" si="230"/>
        <v>0.37481046889709851</v>
      </c>
      <c r="R134" s="73">
        <f t="shared" ref="R134" si="231">R97/R40</f>
        <v>0.37389627074159332</v>
      </c>
      <c r="T134" s="53"/>
    </row>
    <row r="135" spans="2:20" s="40" customFormat="1" hidden="1" outlineLevel="4" x14ac:dyDescent="0.25">
      <c r="B135" s="42" t="s">
        <v>20</v>
      </c>
      <c r="C135" s="40" t="s">
        <v>25</v>
      </c>
      <c r="D135" s="73">
        <v>0.13162369523575385</v>
      </c>
      <c r="E135" s="73">
        <v>0.13694546273571717</v>
      </c>
      <c r="F135" s="73">
        <v>0.13145004802170174</v>
      </c>
      <c r="G135" s="73">
        <v>0.13520475521334419</v>
      </c>
      <c r="H135" s="73">
        <v>0.13593803752814007</v>
      </c>
      <c r="I135" s="73">
        <v>0.14173186813186811</v>
      </c>
      <c r="J135" s="73">
        <v>0.14198528549504674</v>
      </c>
      <c r="K135" s="73">
        <v>0.14534436433839235</v>
      </c>
      <c r="L135" s="73">
        <v>0.14753083363978386</v>
      </c>
      <c r="M135" s="73">
        <v>0.17505134551403603</v>
      </c>
      <c r="N135" s="73">
        <f t="shared" si="230"/>
        <v>0.18973341710329475</v>
      </c>
      <c r="O135" s="73">
        <f t="shared" si="230"/>
        <v>0.19747716142592039</v>
      </c>
      <c r="P135" s="73">
        <f t="shared" si="230"/>
        <v>0.19714096611962725</v>
      </c>
      <c r="Q135" s="73">
        <f t="shared" si="230"/>
        <v>0.20164215620925238</v>
      </c>
      <c r="R135" s="73">
        <f t="shared" ref="R135" si="232">R98/R41</f>
        <v>0.2077181876013538</v>
      </c>
      <c r="T135" s="53"/>
    </row>
    <row r="136" spans="2:20" s="40" customFormat="1" outlineLevel="3" collapsed="1" x14ac:dyDescent="0.25">
      <c r="B136" s="52" t="s">
        <v>35</v>
      </c>
      <c r="C136" s="49" t="s">
        <v>25</v>
      </c>
      <c r="D136" s="72">
        <v>3.0990334003545674E-3</v>
      </c>
      <c r="E136" s="72">
        <v>8.2177833801997478E-3</v>
      </c>
      <c r="F136" s="72">
        <v>8.4501991308453088E-3</v>
      </c>
      <c r="G136" s="72">
        <v>8.0050012540569693E-3</v>
      </c>
      <c r="H136" s="72">
        <v>7.9812217098198177E-3</v>
      </c>
      <c r="I136" s="72">
        <v>1.1608979978067199E-2</v>
      </c>
      <c r="J136" s="72">
        <v>1.0051964272414247E-2</v>
      </c>
      <c r="K136" s="72">
        <v>9.6105546774318106E-3</v>
      </c>
      <c r="L136" s="72">
        <v>9.2188852188963503E-3</v>
      </c>
      <c r="M136" s="72">
        <v>9.1665533448211239E-3</v>
      </c>
      <c r="N136" s="72">
        <f t="shared" ref="N136:R138" si="233">N100/N43</f>
        <v>1.5589848050504458E-3</v>
      </c>
      <c r="O136" s="72">
        <f t="shared" si="233"/>
        <v>1.4445721262145166E-3</v>
      </c>
      <c r="P136" s="72">
        <f t="shared" si="233"/>
        <v>1.2575120309110839E-3</v>
      </c>
      <c r="Q136" s="72">
        <f t="shared" si="233"/>
        <v>1.2547550980044641E-3</v>
      </c>
      <c r="R136" s="72">
        <f t="shared" si="233"/>
        <v>8.675580326404992E-3</v>
      </c>
      <c r="T136" s="53"/>
    </row>
    <row r="137" spans="2:20" s="40" customFormat="1" hidden="1" outlineLevel="4" x14ac:dyDescent="0.25">
      <c r="B137" s="42" t="s">
        <v>19</v>
      </c>
      <c r="C137" s="40" t="s">
        <v>25</v>
      </c>
      <c r="D137" s="73">
        <v>1.4748982446811877E-3</v>
      </c>
      <c r="E137" s="73">
        <v>1.6630468507601616E-3</v>
      </c>
      <c r="F137" s="73">
        <v>1.4870661958643649E-3</v>
      </c>
      <c r="G137" s="73">
        <v>1.7515200481225711E-3</v>
      </c>
      <c r="H137" s="73">
        <v>1.7450599828373638E-3</v>
      </c>
      <c r="I137" s="73">
        <v>1.4670450890665642E-3</v>
      </c>
      <c r="J137" s="73">
        <v>1.3312772495812023E-3</v>
      </c>
      <c r="K137" s="73">
        <v>1.2306324474948226E-3</v>
      </c>
      <c r="L137" s="73">
        <v>1.1895801203265553E-3</v>
      </c>
      <c r="M137" s="73">
        <v>1.0978231589861399E-3</v>
      </c>
      <c r="N137" s="73">
        <f t="shared" si="233"/>
        <v>0</v>
      </c>
      <c r="O137" s="73">
        <f t="shared" si="233"/>
        <v>0</v>
      </c>
      <c r="P137" s="73">
        <f t="shared" si="233"/>
        <v>0</v>
      </c>
      <c r="Q137" s="73">
        <f t="shared" si="233"/>
        <v>0</v>
      </c>
      <c r="R137" s="73">
        <f t="shared" ref="R137" si="234">R101/R44</f>
        <v>0</v>
      </c>
      <c r="T137" s="53"/>
    </row>
    <row r="138" spans="2:20" s="40" customFormat="1" hidden="1" outlineLevel="4" x14ac:dyDescent="0.25">
      <c r="B138" s="42" t="s">
        <v>20</v>
      </c>
      <c r="C138" s="40" t="s">
        <v>25</v>
      </c>
      <c r="D138" s="73">
        <v>3.3227573771628699E-3</v>
      </c>
      <c r="E138" s="73">
        <v>9.1330034632901604E-3</v>
      </c>
      <c r="F138" s="73">
        <v>9.4362680535775515E-3</v>
      </c>
      <c r="G138" s="73">
        <v>8.91777885109497E-3</v>
      </c>
      <c r="H138" s="73">
        <v>8.9144889438688719E-3</v>
      </c>
      <c r="I138" s="73">
        <v>1.3125065874069858E-2</v>
      </c>
      <c r="J138" s="73">
        <v>1.1345273446912163E-2</v>
      </c>
      <c r="K138" s="73">
        <v>1.087073459368001E-2</v>
      </c>
      <c r="L138" s="73">
        <v>1.0441993069133113E-2</v>
      </c>
      <c r="M138" s="73">
        <v>1.0405837820963085E-2</v>
      </c>
      <c r="N138" s="73">
        <f t="shared" si="233"/>
        <v>1.8012910917129855E-3</v>
      </c>
      <c r="O138" s="73">
        <f t="shared" si="233"/>
        <v>1.6842428624981084E-3</v>
      </c>
      <c r="P138" s="73">
        <f t="shared" si="233"/>
        <v>1.4660873821314084E-3</v>
      </c>
      <c r="Q138" s="73">
        <f t="shared" si="233"/>
        <v>1.4605174447372788E-3</v>
      </c>
      <c r="R138" s="73">
        <f t="shared" ref="R138" si="235">R102/R45</f>
        <v>1.0109099358527046E-2</v>
      </c>
      <c r="T138" s="53"/>
    </row>
    <row r="139" spans="2:20" s="40" customFormat="1" outlineLevel="3" collapsed="1" x14ac:dyDescent="0.25">
      <c r="B139" s="52" t="s">
        <v>36</v>
      </c>
      <c r="C139" s="49" t="s">
        <v>25</v>
      </c>
      <c r="D139" s="72">
        <v>3.9081379382110105E-3</v>
      </c>
      <c r="E139" s="72">
        <v>7.6544563480552266E-3</v>
      </c>
      <c r="F139" s="72">
        <v>8.3476266480701049E-3</v>
      </c>
      <c r="G139" s="72">
        <v>9.03327218067408E-3</v>
      </c>
      <c r="H139" s="72">
        <v>8.8041913067000762E-3</v>
      </c>
      <c r="I139" s="72">
        <v>9.4219355087929394E-3</v>
      </c>
      <c r="J139" s="72">
        <v>9.8881225260573722E-3</v>
      </c>
      <c r="K139" s="72">
        <v>1.0423112867568873E-2</v>
      </c>
      <c r="L139" s="72">
        <v>1.0080404544243141E-2</v>
      </c>
      <c r="M139" s="72">
        <v>9.9864861155899518E-3</v>
      </c>
      <c r="N139" s="72">
        <f t="shared" ref="N139:R141" si="236">N104/N47</f>
        <v>1.3738368729297366E-2</v>
      </c>
      <c r="O139" s="72">
        <f t="shared" si="236"/>
        <v>1.4509269993920859E-2</v>
      </c>
      <c r="P139" s="72">
        <f t="shared" si="236"/>
        <v>1.0122235678912411E-2</v>
      </c>
      <c r="Q139" s="72">
        <f t="shared" si="236"/>
        <v>9.7599764209021916E-3</v>
      </c>
      <c r="R139" s="72">
        <f t="shared" si="236"/>
        <v>8.3574429971804646E-3</v>
      </c>
      <c r="T139" s="53"/>
    </row>
    <row r="140" spans="2:20" s="40" customFormat="1" hidden="1" outlineLevel="4" x14ac:dyDescent="0.25">
      <c r="B140" s="42" t="s">
        <v>19</v>
      </c>
      <c r="C140" s="40" t="s">
        <v>25</v>
      </c>
      <c r="D140" s="73">
        <v>1.6275666101408359E-3</v>
      </c>
      <c r="E140" s="73">
        <v>2.1565204472012781E-3</v>
      </c>
      <c r="F140" s="73">
        <v>2.475924811162664E-3</v>
      </c>
      <c r="G140" s="73">
        <v>2.3232136245834875E-3</v>
      </c>
      <c r="H140" s="73">
        <v>1.9944917341325175E-3</v>
      </c>
      <c r="I140" s="73">
        <v>1.8191320498307532E-3</v>
      </c>
      <c r="J140" s="73">
        <v>1.6838011623085797E-3</v>
      </c>
      <c r="K140" s="73">
        <v>1.5166931985404735E-3</v>
      </c>
      <c r="L140" s="73">
        <v>1.3980915070168365E-3</v>
      </c>
      <c r="M140" s="73">
        <v>1.4292807158180422E-3</v>
      </c>
      <c r="N140" s="73">
        <f t="shared" si="236"/>
        <v>1.9447471407355165E-6</v>
      </c>
      <c r="O140" s="73">
        <f t="shared" si="236"/>
        <v>6.7063397468295778E-6</v>
      </c>
      <c r="P140" s="73">
        <f t="shared" si="236"/>
        <v>2.3563644800409885E-5</v>
      </c>
      <c r="Q140" s="73">
        <f t="shared" si="236"/>
        <v>6.5229118748729201E-5</v>
      </c>
      <c r="R140" s="73">
        <f t="shared" ref="R140" si="237">R105/R48</f>
        <v>1.4063267761229434E-4</v>
      </c>
      <c r="T140" s="53"/>
    </row>
    <row r="141" spans="2:20" s="40" customFormat="1" hidden="1" outlineLevel="4" x14ac:dyDescent="0.25">
      <c r="B141" s="42" t="s">
        <v>20</v>
      </c>
      <c r="C141" s="40" t="s">
        <v>25</v>
      </c>
      <c r="D141" s="73">
        <v>4.2137912311021423E-3</v>
      </c>
      <c r="E141" s="73">
        <v>8.3590075276216338E-3</v>
      </c>
      <c r="F141" s="73">
        <v>9.0909923524293626E-3</v>
      </c>
      <c r="G141" s="73">
        <v>9.9007112887026325E-3</v>
      </c>
      <c r="H141" s="73">
        <v>9.6838133774418012E-3</v>
      </c>
      <c r="I141" s="73">
        <v>1.0390142525001495E-2</v>
      </c>
      <c r="J141" s="73">
        <v>1.0930937255240249E-2</v>
      </c>
      <c r="K141" s="73">
        <v>1.154511245574388E-2</v>
      </c>
      <c r="L141" s="73">
        <v>1.1175388870057954E-2</v>
      </c>
      <c r="M141" s="73">
        <v>1.103986206210133E-2</v>
      </c>
      <c r="N141" s="73">
        <f t="shared" si="236"/>
        <v>1.5435809800981446E-2</v>
      </c>
      <c r="O141" s="73">
        <f t="shared" si="236"/>
        <v>1.6403341732637203E-2</v>
      </c>
      <c r="P141" s="73">
        <f t="shared" si="236"/>
        <v>1.1432977337523477E-2</v>
      </c>
      <c r="Q141" s="73">
        <f t="shared" si="236"/>
        <v>1.1043011675625016E-2</v>
      </c>
      <c r="R141" s="73">
        <f t="shared" ref="R141" si="238">R106/R49</f>
        <v>9.4544024573146278E-3</v>
      </c>
      <c r="T141" s="53"/>
    </row>
    <row r="142" spans="2:20" s="40" customFormat="1" outlineLevel="3" collapsed="1" x14ac:dyDescent="0.25">
      <c r="B142" s="52" t="s">
        <v>37</v>
      </c>
      <c r="C142" s="49" t="s">
        <v>25</v>
      </c>
      <c r="D142" s="72">
        <v>8.6330063789329342E-4</v>
      </c>
      <c r="E142" s="72">
        <v>3.2480261354475514E-3</v>
      </c>
      <c r="F142" s="72">
        <v>3.4103062427975864E-3</v>
      </c>
      <c r="G142" s="72">
        <v>3.3814063391183896E-3</v>
      </c>
      <c r="H142" s="72">
        <v>3.3401862303543851E-3</v>
      </c>
      <c r="I142" s="72">
        <v>4.5764021594979273E-3</v>
      </c>
      <c r="J142" s="72">
        <v>4.1054467853609434E-3</v>
      </c>
      <c r="K142" s="72">
        <v>1.7928983291718808E-2</v>
      </c>
      <c r="L142" s="72">
        <v>1.8039980699774357E-2</v>
      </c>
      <c r="M142" s="72">
        <v>1.9203188159010735E-2</v>
      </c>
      <c r="N142" s="72">
        <f t="shared" ref="N142:R144" si="239">N108/N51</f>
        <v>2.5562935506476676E-4</v>
      </c>
      <c r="O142" s="72">
        <f t="shared" si="239"/>
        <v>2.3377153649896322E-4</v>
      </c>
      <c r="P142" s="72">
        <f t="shared" si="239"/>
        <v>2.2895657744417027E-4</v>
      </c>
      <c r="Q142" s="72">
        <f t="shared" si="239"/>
        <v>4.3193373410190244E-4</v>
      </c>
      <c r="R142" s="72">
        <f t="shared" si="239"/>
        <v>9.0321003883803174E-4</v>
      </c>
      <c r="T142" s="53"/>
    </row>
    <row r="143" spans="2:20" s="40" customFormat="1" hidden="1" outlineLevel="4" x14ac:dyDescent="0.25">
      <c r="B143" s="42" t="s">
        <v>19</v>
      </c>
      <c r="C143" s="40" t="s">
        <v>25</v>
      </c>
      <c r="D143" s="73">
        <v>7.8727199135335171E-4</v>
      </c>
      <c r="E143" s="73">
        <v>1.2300066548867523E-3</v>
      </c>
      <c r="F143" s="73">
        <v>1.0949234197678763E-3</v>
      </c>
      <c r="G143" s="73">
        <v>1.1194101250805275E-3</v>
      </c>
      <c r="H143" s="73">
        <v>9.2335239307360926E-4</v>
      </c>
      <c r="I143" s="73">
        <v>8.5639267329403769E-4</v>
      </c>
      <c r="J143" s="73">
        <v>8.7431488497588593E-4</v>
      </c>
      <c r="K143" s="73">
        <v>8.0074440744913849E-4</v>
      </c>
      <c r="L143" s="73">
        <v>7.4323206015807744E-4</v>
      </c>
      <c r="M143" s="73">
        <v>7.0709119984724441E-4</v>
      </c>
      <c r="N143" s="73">
        <f t="shared" si="239"/>
        <v>0</v>
      </c>
      <c r="O143" s="73">
        <f t="shared" si="239"/>
        <v>0</v>
      </c>
      <c r="P143" s="73">
        <f t="shared" si="239"/>
        <v>0</v>
      </c>
      <c r="Q143" s="73">
        <f t="shared" si="239"/>
        <v>3.2649879397926102E-4</v>
      </c>
      <c r="R143" s="73">
        <f t="shared" ref="R143" si="240">R109/R52</f>
        <v>9.0955797940465738E-4</v>
      </c>
      <c r="T143" s="53"/>
    </row>
    <row r="144" spans="2:20" s="40" customFormat="1" hidden="1" outlineLevel="4" x14ac:dyDescent="0.25">
      <c r="B144" s="42" t="s">
        <v>20</v>
      </c>
      <c r="C144" s="40" t="s">
        <v>25</v>
      </c>
      <c r="D144" s="73">
        <v>8.7282492582499069E-4</v>
      </c>
      <c r="E144" s="73">
        <v>3.4709837151515334E-3</v>
      </c>
      <c r="F144" s="73">
        <v>3.7907783941360908E-3</v>
      </c>
      <c r="G144" s="73">
        <v>3.7491270478030424E-3</v>
      </c>
      <c r="H144" s="73">
        <v>3.7369112711247415E-3</v>
      </c>
      <c r="I144" s="73">
        <v>5.1792595049143563E-3</v>
      </c>
      <c r="J144" s="73">
        <v>4.6211042698207569E-3</v>
      </c>
      <c r="K144" s="73">
        <v>2.0563765417733304E-2</v>
      </c>
      <c r="L144" s="73">
        <v>2.0704946722152041E-2</v>
      </c>
      <c r="M144" s="73">
        <v>2.2137470452015206E-2</v>
      </c>
      <c r="N144" s="73">
        <f t="shared" si="239"/>
        <v>2.9745586650106119E-4</v>
      </c>
      <c r="O144" s="73">
        <f t="shared" si="239"/>
        <v>2.74401831817634E-4</v>
      </c>
      <c r="P144" s="73">
        <f t="shared" si="239"/>
        <v>2.6980054163382709E-4</v>
      </c>
      <c r="Q144" s="73">
        <f t="shared" si="239"/>
        <v>4.5114414534413777E-4</v>
      </c>
      <c r="R144" s="73">
        <f t="shared" ref="R144" si="241">R110/R53</f>
        <v>9.0246791300029733E-4</v>
      </c>
      <c r="T144" s="53"/>
    </row>
    <row r="145" spans="2:22" outlineLevel="2" x14ac:dyDescent="0.25">
      <c r="B145" s="25" t="s">
        <v>27</v>
      </c>
      <c r="C145" s="25" t="s">
        <v>23</v>
      </c>
      <c r="D145" s="60"/>
      <c r="E145" s="60"/>
      <c r="F145" s="60"/>
      <c r="G145" s="60"/>
      <c r="H145" s="60">
        <v>2.41</v>
      </c>
      <c r="I145" s="60">
        <v>2.46</v>
      </c>
      <c r="J145" s="60">
        <v>2.39</v>
      </c>
      <c r="K145" s="60">
        <v>2.42</v>
      </c>
      <c r="L145" s="60">
        <v>2.27</v>
      </c>
      <c r="M145" s="60">
        <v>2.92</v>
      </c>
      <c r="N145" s="60">
        <v>2.62</v>
      </c>
      <c r="O145" s="60">
        <v>2.37</v>
      </c>
      <c r="P145" s="60">
        <v>2.93</v>
      </c>
      <c r="Q145" s="60">
        <v>2.39</v>
      </c>
      <c r="R145" s="60">
        <v>3.23</v>
      </c>
    </row>
    <row r="146" spans="2:22" s="21" customFormat="1" outlineLevel="2" x14ac:dyDescent="0.25">
      <c r="B146" s="25" t="s">
        <v>223</v>
      </c>
      <c r="C146" s="25" t="s">
        <v>23</v>
      </c>
      <c r="D146" s="65"/>
      <c r="E146" s="65">
        <v>822</v>
      </c>
      <c r="F146" s="65">
        <v>940</v>
      </c>
      <c r="G146" s="65">
        <v>714</v>
      </c>
      <c r="H146" s="65">
        <v>862</v>
      </c>
      <c r="I146" s="65">
        <v>897</v>
      </c>
      <c r="J146" s="65">
        <v>904</v>
      </c>
      <c r="K146" s="65">
        <v>933</v>
      </c>
      <c r="L146" s="65">
        <v>1114</v>
      </c>
      <c r="M146" s="65">
        <v>1297</v>
      </c>
      <c r="N146" s="65">
        <v>1246</v>
      </c>
      <c r="O146" s="65">
        <v>1178</v>
      </c>
      <c r="P146" s="65">
        <v>1331</v>
      </c>
      <c r="Q146" s="65">
        <v>1219</v>
      </c>
      <c r="R146" s="65">
        <v>1675</v>
      </c>
      <c r="S146" s="120"/>
      <c r="T146" s="121"/>
      <c r="V146" s="40"/>
    </row>
    <row r="147" spans="2:22" outlineLevel="2" x14ac:dyDescent="0.25">
      <c r="B147" s="25" t="s">
        <v>310</v>
      </c>
      <c r="C147" s="25" t="s">
        <v>25</v>
      </c>
      <c r="D147" s="71"/>
      <c r="E147" s="71"/>
      <c r="F147" s="71"/>
      <c r="G147" s="71"/>
      <c r="H147" s="71">
        <f t="shared" ref="H147:Q147" si="242">-SUM(H184,-H182)/H179</f>
        <v>0.57099096710252117</v>
      </c>
      <c r="I147" s="71">
        <f t="shared" si="242"/>
        <v>0.59720845071558049</v>
      </c>
      <c r="J147" s="71">
        <f t="shared" si="242"/>
        <v>0.58963264120511516</v>
      </c>
      <c r="K147" s="71">
        <f t="shared" si="242"/>
        <v>0.57854991347296381</v>
      </c>
      <c r="L147" s="71">
        <f t="shared" si="242"/>
        <v>0.55164960933930218</v>
      </c>
      <c r="M147" s="71">
        <f t="shared" si="242"/>
        <v>0.60778710138809222</v>
      </c>
      <c r="N147" s="71">
        <f t="shared" si="242"/>
        <v>0.620049274009977</v>
      </c>
      <c r="O147" s="71">
        <f t="shared" si="242"/>
        <v>0.60599989687925104</v>
      </c>
      <c r="P147" s="71">
        <f t="shared" si="242"/>
        <v>0.58496738265712012</v>
      </c>
      <c r="Q147" s="71">
        <f t="shared" si="242"/>
        <v>0.61252366296417027</v>
      </c>
      <c r="R147" s="71">
        <f t="shared" ref="R147" si="243">-SUM(R184,-R182)/R179</f>
        <v>0.65462561141481201</v>
      </c>
    </row>
    <row r="148" spans="2:22" s="40" customFormat="1" outlineLevel="2" x14ac:dyDescent="0.25">
      <c r="B148" s="25" t="s">
        <v>21</v>
      </c>
      <c r="C148" s="25" t="s">
        <v>23</v>
      </c>
      <c r="D148" s="74"/>
      <c r="E148" s="74"/>
      <c r="F148" s="74"/>
      <c r="G148" s="74"/>
      <c r="H148" s="74">
        <f t="shared" ref="H148:J148" si="244">SUM(H149,H151:H153)</f>
        <v>184</v>
      </c>
      <c r="I148" s="74">
        <f t="shared" si="244"/>
        <v>188</v>
      </c>
      <c r="J148" s="74">
        <f t="shared" si="244"/>
        <v>192</v>
      </c>
      <c r="K148" s="74">
        <f t="shared" ref="K148:Q148" si="245">SUM(K149,K151:K153)</f>
        <v>197</v>
      </c>
      <c r="L148" s="74">
        <f t="shared" si="245"/>
        <v>201</v>
      </c>
      <c r="M148" s="74">
        <f t="shared" si="245"/>
        <v>202</v>
      </c>
      <c r="N148" s="74">
        <f t="shared" si="245"/>
        <v>204</v>
      </c>
      <c r="O148" s="74">
        <f t="shared" si="245"/>
        <v>204</v>
      </c>
      <c r="P148" s="74">
        <f t="shared" si="245"/>
        <v>205</v>
      </c>
      <c r="Q148" s="74">
        <f t="shared" si="245"/>
        <v>216</v>
      </c>
      <c r="R148" s="117">
        <f>SUM(R149,R151:R153)</f>
        <v>220</v>
      </c>
      <c r="T148" s="53"/>
    </row>
    <row r="149" spans="2:22" s="40" customFormat="1" outlineLevel="3" x14ac:dyDescent="0.25">
      <c r="B149" s="3" t="s">
        <v>16</v>
      </c>
      <c r="C149" s="1" t="s">
        <v>23</v>
      </c>
      <c r="D149" s="67"/>
      <c r="E149" s="67"/>
      <c r="F149" s="67"/>
      <c r="G149" s="67"/>
      <c r="H149" s="67">
        <v>21</v>
      </c>
      <c r="I149" s="75">
        <v>22</v>
      </c>
      <c r="J149" s="75">
        <v>24</v>
      </c>
      <c r="K149" s="67">
        <v>25</v>
      </c>
      <c r="L149" s="67">
        <v>25</v>
      </c>
      <c r="M149" s="67">
        <v>25</v>
      </c>
      <c r="N149" s="67">
        <v>26</v>
      </c>
      <c r="O149" s="67">
        <v>26</v>
      </c>
      <c r="P149" s="67">
        <v>26</v>
      </c>
      <c r="Q149" s="67">
        <v>27</v>
      </c>
      <c r="R149" s="67">
        <v>28</v>
      </c>
      <c r="T149" s="53"/>
    </row>
    <row r="150" spans="2:22" s="40" customFormat="1" outlineLevel="3" x14ac:dyDescent="0.25">
      <c r="B150" s="22" t="s">
        <v>22</v>
      </c>
      <c r="C150" s="23" t="s">
        <v>23</v>
      </c>
      <c r="D150" s="67"/>
      <c r="E150" s="67"/>
      <c r="F150" s="67"/>
      <c r="G150" s="67"/>
      <c r="H150" s="67">
        <v>1276</v>
      </c>
      <c r="I150" s="67">
        <v>1346</v>
      </c>
      <c r="J150" s="67">
        <v>1432</v>
      </c>
      <c r="K150" s="67">
        <v>1485</v>
      </c>
      <c r="L150" s="67">
        <v>1671</v>
      </c>
      <c r="M150" s="67">
        <v>1698</v>
      </c>
      <c r="N150" s="67">
        <v>1789</v>
      </c>
      <c r="O150" s="67">
        <v>1836</v>
      </c>
      <c r="P150" s="67">
        <v>1823</v>
      </c>
      <c r="Q150" s="67">
        <v>1873</v>
      </c>
      <c r="R150" s="67">
        <v>1842</v>
      </c>
      <c r="T150" s="53"/>
    </row>
    <row r="151" spans="2:22" s="40" customFormat="1" outlineLevel="3" x14ac:dyDescent="0.25">
      <c r="B151" s="3" t="s">
        <v>18</v>
      </c>
      <c r="C151" s="1" t="s">
        <v>23</v>
      </c>
      <c r="D151" s="67"/>
      <c r="E151" s="67"/>
      <c r="F151" s="67"/>
      <c r="G151" s="67"/>
      <c r="H151" s="67">
        <v>18</v>
      </c>
      <c r="I151" s="75">
        <v>19</v>
      </c>
      <c r="J151" s="75">
        <v>19</v>
      </c>
      <c r="K151" s="67">
        <v>18</v>
      </c>
      <c r="L151" s="67">
        <v>19</v>
      </c>
      <c r="M151" s="67">
        <v>19</v>
      </c>
      <c r="N151" s="67">
        <v>19</v>
      </c>
      <c r="O151" s="67">
        <v>19</v>
      </c>
      <c r="P151" s="67">
        <v>20</v>
      </c>
      <c r="Q151" s="67">
        <v>19</v>
      </c>
      <c r="R151" s="67">
        <v>19</v>
      </c>
      <c r="T151" s="53"/>
    </row>
    <row r="152" spans="2:22" s="40" customFormat="1" outlineLevel="3" x14ac:dyDescent="0.25">
      <c r="B152" s="3" t="s">
        <v>17</v>
      </c>
      <c r="C152" s="1" t="s">
        <v>23</v>
      </c>
      <c r="D152" s="67"/>
      <c r="E152" s="67"/>
      <c r="F152" s="67"/>
      <c r="G152" s="67"/>
      <c r="H152" s="67">
        <v>71</v>
      </c>
      <c r="I152" s="75">
        <v>73</v>
      </c>
      <c r="J152" s="75">
        <v>75</v>
      </c>
      <c r="K152" s="67">
        <v>74</v>
      </c>
      <c r="L152" s="67">
        <v>74</v>
      </c>
      <c r="M152" s="67">
        <v>75</v>
      </c>
      <c r="N152" s="67">
        <v>75</v>
      </c>
      <c r="O152" s="67">
        <v>75</v>
      </c>
      <c r="P152" s="67">
        <v>75</v>
      </c>
      <c r="Q152" s="67">
        <v>82</v>
      </c>
      <c r="R152" s="67">
        <v>83</v>
      </c>
      <c r="T152" s="53"/>
    </row>
    <row r="153" spans="2:22" outlineLevel="2" x14ac:dyDescent="0.25">
      <c r="B153" s="3" t="s">
        <v>350</v>
      </c>
      <c r="C153" s="1" t="s">
        <v>23</v>
      </c>
      <c r="D153" s="67"/>
      <c r="E153" s="67"/>
      <c r="F153" s="67"/>
      <c r="G153" s="67"/>
      <c r="H153" s="67">
        <v>74</v>
      </c>
      <c r="I153" s="75">
        <v>74</v>
      </c>
      <c r="J153" s="75">
        <v>74</v>
      </c>
      <c r="K153" s="67">
        <v>80</v>
      </c>
      <c r="L153" s="67">
        <v>83</v>
      </c>
      <c r="M153" s="67">
        <v>83</v>
      </c>
      <c r="N153" s="67">
        <v>84</v>
      </c>
      <c r="O153" s="67">
        <v>84</v>
      </c>
      <c r="P153" s="67">
        <v>84</v>
      </c>
      <c r="Q153" s="67">
        <v>88</v>
      </c>
      <c r="R153" s="67">
        <v>90</v>
      </c>
    </row>
    <row r="154" spans="2:22" outlineLevel="1" x14ac:dyDescent="0.25">
      <c r="B154" s="25" t="s">
        <v>312</v>
      </c>
      <c r="C154" s="25" t="s">
        <v>24</v>
      </c>
      <c r="D154" s="76"/>
      <c r="E154" s="76"/>
      <c r="F154" s="76"/>
      <c r="G154" s="76"/>
      <c r="H154" s="76">
        <v>141.53426826110103</v>
      </c>
      <c r="I154" s="76">
        <v>144.80139232084295</v>
      </c>
      <c r="J154" s="76">
        <v>150.92633867614489</v>
      </c>
      <c r="K154" s="76">
        <v>156.3798879821293</v>
      </c>
      <c r="L154" s="76">
        <v>161.25401270785792</v>
      </c>
      <c r="M154" s="76">
        <v>162.16</v>
      </c>
      <c r="N154" s="76">
        <v>168.69477463852368</v>
      </c>
      <c r="O154" s="76">
        <v>173.15162015709598</v>
      </c>
      <c r="P154" s="76">
        <v>176.27</v>
      </c>
      <c r="Q154" s="76">
        <v>176.51612705805979</v>
      </c>
      <c r="R154" s="76">
        <v>184.4</v>
      </c>
    </row>
    <row r="155" spans="2:22" s="23" customFormat="1" outlineLevel="2" x14ac:dyDescent="0.25">
      <c r="B155" s="3" t="s">
        <v>19</v>
      </c>
      <c r="C155" s="1" t="s">
        <v>24</v>
      </c>
      <c r="D155" s="77"/>
      <c r="E155" s="77"/>
      <c r="F155" s="77"/>
      <c r="G155" s="77"/>
      <c r="H155" s="77">
        <v>207.63863390433954</v>
      </c>
      <c r="I155" s="77">
        <v>213.4577156999556</v>
      </c>
      <c r="J155" s="77">
        <v>227.25818222092008</v>
      </c>
      <c r="K155" s="77">
        <v>235.11375597982766</v>
      </c>
      <c r="L155" s="77">
        <v>242.21998749574081</v>
      </c>
      <c r="M155" s="77">
        <v>246.31504083546977</v>
      </c>
      <c r="N155" s="77">
        <v>254.04427928590204</v>
      </c>
      <c r="O155" s="77">
        <v>264.6329577851601</v>
      </c>
      <c r="P155" s="77">
        <v>265.7727374497984</v>
      </c>
      <c r="Q155" s="77">
        <v>268.42946959086964</v>
      </c>
      <c r="R155" s="77">
        <v>269.77</v>
      </c>
      <c r="S155" s="29"/>
      <c r="T155" s="55"/>
      <c r="V155" s="29"/>
    </row>
    <row r="156" spans="2:22" outlineLevel="2" x14ac:dyDescent="0.25">
      <c r="B156" s="3" t="s">
        <v>20</v>
      </c>
      <c r="C156" s="1" t="s">
        <v>24</v>
      </c>
      <c r="D156" s="77"/>
      <c r="E156" s="77"/>
      <c r="F156" s="77"/>
      <c r="G156" s="77"/>
      <c r="H156" s="77">
        <v>115.09387705554722</v>
      </c>
      <c r="I156" s="77">
        <v>117.80955735016715</v>
      </c>
      <c r="J156" s="77">
        <v>121.57609602474113</v>
      </c>
      <c r="K156" s="77">
        <v>126.66180153394831</v>
      </c>
      <c r="L156" s="77">
        <v>131.0194213898429</v>
      </c>
      <c r="M156" s="77">
        <v>130.77674682121696</v>
      </c>
      <c r="N156" s="77">
        <v>137.22771022584837</v>
      </c>
      <c r="O156" s="77">
        <v>139.15433574481489</v>
      </c>
      <c r="P156" s="77">
        <v>142.55000000000001</v>
      </c>
      <c r="Q156" s="77">
        <v>142.4694304925622</v>
      </c>
      <c r="R156" s="77">
        <v>153.32</v>
      </c>
    </row>
    <row r="157" spans="2:22" outlineLevel="1" collapsed="1" x14ac:dyDescent="0.25">
      <c r="B157" s="25" t="s">
        <v>313</v>
      </c>
      <c r="C157" s="25" t="s">
        <v>24</v>
      </c>
      <c r="D157" s="76"/>
      <c r="E157" s="76"/>
      <c r="F157" s="76"/>
      <c r="G157" s="76"/>
      <c r="H157" s="76">
        <v>12.123057846809768</v>
      </c>
      <c r="I157" s="76">
        <v>12.310154604589297</v>
      </c>
      <c r="J157" s="76">
        <v>12.596219085405524</v>
      </c>
      <c r="K157" s="76">
        <v>12.706129750125353</v>
      </c>
      <c r="L157" s="76">
        <v>12.921166972747987</v>
      </c>
      <c r="M157" s="76">
        <v>12.480143269850446</v>
      </c>
      <c r="N157" s="76">
        <v>11.932062663962935</v>
      </c>
      <c r="O157" s="76">
        <v>11.53120962781669</v>
      </c>
      <c r="P157" s="76">
        <v>12.186858319781116</v>
      </c>
      <c r="Q157" s="76">
        <v>12.152778486548339</v>
      </c>
      <c r="R157" s="76">
        <v>12.14</v>
      </c>
    </row>
    <row r="158" spans="2:22" outlineLevel="1" x14ac:dyDescent="0.25">
      <c r="B158" s="3" t="s">
        <v>19</v>
      </c>
      <c r="C158" s="1" t="s">
        <v>24</v>
      </c>
      <c r="D158" s="77"/>
      <c r="E158" s="77"/>
      <c r="F158" s="77"/>
      <c r="G158" s="77"/>
      <c r="H158" s="77">
        <v>13.47941379254325</v>
      </c>
      <c r="I158" s="77">
        <v>13.470505883871253</v>
      </c>
      <c r="J158" s="77">
        <v>13.703812425266225</v>
      </c>
      <c r="K158" s="77">
        <v>14.085595013616956</v>
      </c>
      <c r="L158" s="77">
        <v>14.353729873384374</v>
      </c>
      <c r="M158" s="77">
        <v>14.137186869150877</v>
      </c>
      <c r="N158" s="77">
        <v>14.562517513187172</v>
      </c>
      <c r="O158" s="77">
        <v>14.253852755360189</v>
      </c>
      <c r="P158" s="77">
        <v>14.382882874078401</v>
      </c>
      <c r="Q158" s="77">
        <v>14.511844802945276</v>
      </c>
      <c r="R158" s="77">
        <v>14.73</v>
      </c>
    </row>
    <row r="159" spans="2:22" outlineLevel="1" x14ac:dyDescent="0.25">
      <c r="B159" s="3" t="s">
        <v>20</v>
      </c>
      <c r="C159" s="1" t="s">
        <v>24</v>
      </c>
      <c r="D159" s="77"/>
      <c r="E159" s="77"/>
      <c r="F159" s="77"/>
      <c r="G159" s="77"/>
      <c r="H159" s="77">
        <v>10.365728318375417</v>
      </c>
      <c r="I159" s="77">
        <v>10.845943242083649</v>
      </c>
      <c r="J159" s="77">
        <v>11.260637947687012</v>
      </c>
      <c r="K159" s="77">
        <v>11.156170397969944</v>
      </c>
      <c r="L159" s="77">
        <v>11.402664466804561</v>
      </c>
      <c r="M159" s="77">
        <v>10.85003371327624</v>
      </c>
      <c r="N159" s="77">
        <v>9.6117866999103274</v>
      </c>
      <c r="O159" s="77">
        <v>9.2267152724762234</v>
      </c>
      <c r="P159" s="77">
        <v>10.284176799805053</v>
      </c>
      <c r="Q159" s="77">
        <v>10.080917855977257</v>
      </c>
      <c r="R159" s="77">
        <v>9.94</v>
      </c>
    </row>
    <row r="160" spans="2:22" x14ac:dyDescent="0.25">
      <c r="L160" s="94"/>
      <c r="M160" s="94"/>
      <c r="N160" s="94"/>
      <c r="O160" s="94"/>
    </row>
    <row r="161" spans="2:25" x14ac:dyDescent="0.25">
      <c r="B161" s="24"/>
      <c r="C161" s="24"/>
      <c r="I161" s="24"/>
      <c r="J161" s="24"/>
      <c r="K161" s="24"/>
      <c r="L161" s="94"/>
      <c r="M161" s="94"/>
      <c r="N161" s="94"/>
      <c r="O161" s="94"/>
    </row>
    <row r="162" spans="2:25" x14ac:dyDescent="0.25">
      <c r="B162" s="6" t="s">
        <v>318</v>
      </c>
    </row>
    <row r="163" spans="2:25" outlineLevel="1" x14ac:dyDescent="0.25">
      <c r="B163" s="5" t="s">
        <v>10</v>
      </c>
      <c r="C163" s="5" t="s">
        <v>0</v>
      </c>
      <c r="D163" s="5" t="s">
        <v>1</v>
      </c>
      <c r="E163" s="5" t="s">
        <v>2</v>
      </c>
      <c r="F163" s="5" t="s">
        <v>3</v>
      </c>
      <c r="G163" s="5" t="s">
        <v>4</v>
      </c>
      <c r="H163" s="5" t="s">
        <v>5</v>
      </c>
      <c r="I163" s="5" t="s">
        <v>6</v>
      </c>
      <c r="J163" s="5" t="s">
        <v>7</v>
      </c>
      <c r="K163" s="5" t="s">
        <v>8</v>
      </c>
      <c r="L163" s="5" t="s">
        <v>9</v>
      </c>
      <c r="M163" s="5" t="s">
        <v>361</v>
      </c>
      <c r="N163" s="5" t="s">
        <v>371</v>
      </c>
      <c r="O163" s="5" t="s">
        <v>375</v>
      </c>
      <c r="P163" s="5" t="s">
        <v>379</v>
      </c>
      <c r="Q163" s="109" t="s">
        <v>395</v>
      </c>
      <c r="R163" s="109" t="s">
        <v>399</v>
      </c>
    </row>
    <row r="164" spans="2:25" outlineLevel="1" x14ac:dyDescent="0.25">
      <c r="B164" s="45" t="s">
        <v>323</v>
      </c>
      <c r="C164" s="1" t="s">
        <v>39</v>
      </c>
      <c r="D164" s="38"/>
      <c r="E164" s="38"/>
      <c r="F164" s="38"/>
      <c r="G164" s="38"/>
      <c r="H164" s="38"/>
      <c r="I164" s="38"/>
      <c r="J164" s="38"/>
      <c r="K164" s="38">
        <v>503.64</v>
      </c>
      <c r="L164" s="38">
        <v>546.06100000000004</v>
      </c>
      <c r="M164" s="38">
        <v>587.02099999999996</v>
      </c>
      <c r="N164" s="38">
        <v>628.89200000000005</v>
      </c>
      <c r="O164" s="38">
        <v>671.10705397000004</v>
      </c>
      <c r="P164" s="38">
        <v>714.34362580999993</v>
      </c>
      <c r="Q164" s="38">
        <v>758.26177259725432</v>
      </c>
      <c r="R164" s="38">
        <v>808.12099999999998</v>
      </c>
    </row>
    <row r="165" spans="2:25" outlineLevel="1" x14ac:dyDescent="0.25">
      <c r="B165" s="45" t="s">
        <v>322</v>
      </c>
      <c r="C165" s="40" t="s">
        <v>39</v>
      </c>
      <c r="D165" s="78"/>
      <c r="E165" s="78"/>
      <c r="F165" s="78"/>
      <c r="G165" s="78"/>
      <c r="H165" s="78"/>
      <c r="I165" s="78"/>
      <c r="J165" s="78"/>
      <c r="K165" s="78">
        <v>904.53899999999999</v>
      </c>
      <c r="L165" s="78">
        <v>939.34100000000001</v>
      </c>
      <c r="M165" s="78">
        <v>1102.3150000000001</v>
      </c>
      <c r="N165" s="78">
        <v>1189.194</v>
      </c>
      <c r="O165" s="78">
        <v>1196.94189428</v>
      </c>
      <c r="P165" s="78">
        <v>1171.35304228</v>
      </c>
      <c r="Q165" s="38">
        <v>1305.3820000000001</v>
      </c>
      <c r="R165" s="38">
        <v>1330.41</v>
      </c>
    </row>
    <row r="166" spans="2:25" s="24" customFormat="1" outlineLevel="1" x14ac:dyDescent="0.25">
      <c r="B166" s="25" t="s">
        <v>319</v>
      </c>
      <c r="C166" s="25" t="s">
        <v>39</v>
      </c>
      <c r="D166" s="79"/>
      <c r="E166" s="79"/>
      <c r="F166" s="79"/>
      <c r="G166" s="79"/>
      <c r="H166" s="79"/>
      <c r="I166" s="79"/>
      <c r="J166" s="79"/>
      <c r="K166" s="79">
        <f t="shared" ref="K166:R166" si="246">K165-K164</f>
        <v>400.899</v>
      </c>
      <c r="L166" s="79">
        <f t="shared" si="246"/>
        <v>393.28</v>
      </c>
      <c r="M166" s="79">
        <f t="shared" si="246"/>
        <v>515.2940000000001</v>
      </c>
      <c r="N166" s="79">
        <f t="shared" si="246"/>
        <v>560.30199999999991</v>
      </c>
      <c r="O166" s="79">
        <f t="shared" si="246"/>
        <v>525.83484031</v>
      </c>
      <c r="P166" s="79">
        <f t="shared" si="246"/>
        <v>457.00941647000002</v>
      </c>
      <c r="Q166" s="79">
        <f t="shared" si="246"/>
        <v>547.12022740274574</v>
      </c>
      <c r="R166" s="79">
        <f t="shared" si="246"/>
        <v>522.2890000000001</v>
      </c>
      <c r="S166" s="40"/>
      <c r="T166" s="53"/>
      <c r="V166" s="40"/>
    </row>
    <row r="167" spans="2:25" outlineLevel="1" collapsed="1" x14ac:dyDescent="0.25">
      <c r="B167" s="32" t="s">
        <v>319</v>
      </c>
      <c r="C167" s="32" t="s">
        <v>25</v>
      </c>
      <c r="D167" s="80"/>
      <c r="E167" s="80"/>
      <c r="F167" s="80"/>
      <c r="G167" s="80"/>
      <c r="H167" s="80"/>
      <c r="I167" s="80"/>
      <c r="J167" s="80"/>
      <c r="K167" s="80">
        <f t="shared" ref="K167:R167" si="247">K165/K164</f>
        <v>1.7960030974505599</v>
      </c>
      <c r="L167" s="80">
        <f t="shared" si="247"/>
        <v>1.7202125769831575</v>
      </c>
      <c r="M167" s="80">
        <f t="shared" si="247"/>
        <v>1.8778118670371249</v>
      </c>
      <c r="N167" s="80">
        <f t="shared" si="247"/>
        <v>1.8909351685186007</v>
      </c>
      <c r="O167" s="80">
        <f t="shared" si="247"/>
        <v>1.783533472341517</v>
      </c>
      <c r="P167" s="80">
        <f t="shared" si="247"/>
        <v>1.6397613136840039</v>
      </c>
      <c r="Q167" s="80">
        <f t="shared" si="247"/>
        <v>1.7215453121534916</v>
      </c>
      <c r="R167" s="80">
        <f t="shared" si="247"/>
        <v>1.6463004921292728</v>
      </c>
    </row>
    <row r="168" spans="2:25" outlineLevel="1" x14ac:dyDescent="0.25">
      <c r="B168" s="45" t="s">
        <v>320</v>
      </c>
      <c r="C168" s="40" t="s">
        <v>39</v>
      </c>
      <c r="D168" s="78"/>
      <c r="E168" s="78"/>
      <c r="F168" s="78"/>
      <c r="G168" s="78"/>
      <c r="H168" s="78"/>
      <c r="I168" s="78"/>
      <c r="J168" s="78"/>
      <c r="K168" s="78">
        <v>278.40899999999999</v>
      </c>
      <c r="L168" s="78">
        <v>281.19799999999998</v>
      </c>
      <c r="M168" s="78">
        <v>287.51</v>
      </c>
      <c r="N168" s="78">
        <v>292.46100000000001</v>
      </c>
      <c r="O168" s="78">
        <v>343.42651231999997</v>
      </c>
      <c r="P168" s="78">
        <v>328.14490116000002</v>
      </c>
      <c r="Q168" s="78">
        <v>352.45496551999997</v>
      </c>
      <c r="R168" s="78">
        <v>332.21899999999999</v>
      </c>
    </row>
    <row r="169" spans="2:25" outlineLevel="1" x14ac:dyDescent="0.25">
      <c r="B169" s="45" t="s">
        <v>321</v>
      </c>
      <c r="C169" s="40" t="s">
        <v>39</v>
      </c>
      <c r="D169" s="78"/>
      <c r="E169" s="78"/>
      <c r="F169" s="78"/>
      <c r="G169" s="78"/>
      <c r="H169" s="78"/>
      <c r="I169" s="78"/>
      <c r="J169" s="78"/>
      <c r="K169" s="78">
        <v>368.18099999999998</v>
      </c>
      <c r="L169" s="78">
        <v>373.995</v>
      </c>
      <c r="M169" s="78">
        <v>379.86200000000002</v>
      </c>
      <c r="N169" s="78">
        <v>402.07100000000003</v>
      </c>
      <c r="O169" s="78">
        <v>407.13496779000002</v>
      </c>
      <c r="P169" s="78">
        <v>413.45907282000002</v>
      </c>
      <c r="Q169" s="78">
        <v>418.02300000000002</v>
      </c>
      <c r="R169" s="78">
        <v>424.58800000000002</v>
      </c>
      <c r="T169" s="105"/>
    </row>
    <row r="170" spans="2:25" s="40" customFormat="1" outlineLevel="1" x14ac:dyDescent="0.25">
      <c r="B170" s="25" t="s">
        <v>319</v>
      </c>
      <c r="C170" s="25" t="s">
        <v>39</v>
      </c>
      <c r="D170" s="79"/>
      <c r="E170" s="79"/>
      <c r="F170" s="79"/>
      <c r="G170" s="79"/>
      <c r="H170" s="79"/>
      <c r="I170" s="79"/>
      <c r="J170" s="79"/>
      <c r="K170" s="79">
        <f t="shared" ref="K170:P170" si="248">K169-K168</f>
        <v>89.771999999999991</v>
      </c>
      <c r="L170" s="79">
        <f t="shared" si="248"/>
        <v>92.797000000000025</v>
      </c>
      <c r="M170" s="79">
        <f t="shared" si="248"/>
        <v>92.352000000000032</v>
      </c>
      <c r="N170" s="79">
        <f t="shared" si="248"/>
        <v>109.61000000000001</v>
      </c>
      <c r="O170" s="79">
        <f t="shared" si="248"/>
        <v>63.708455470000047</v>
      </c>
      <c r="P170" s="79">
        <f t="shared" si="248"/>
        <v>85.31417166</v>
      </c>
      <c r="Q170" s="79">
        <f t="shared" ref="Q170:R170" si="249">Q169-Q168</f>
        <v>65.568034480000051</v>
      </c>
      <c r="R170" s="79">
        <f t="shared" si="249"/>
        <v>92.369000000000028</v>
      </c>
      <c r="T170" s="105"/>
    </row>
    <row r="171" spans="2:25" s="40" customFormat="1" outlineLevel="1" x14ac:dyDescent="0.25">
      <c r="B171" s="32" t="s">
        <v>319</v>
      </c>
      <c r="C171" s="32" t="s">
        <v>25</v>
      </c>
      <c r="D171" s="80"/>
      <c r="E171" s="80"/>
      <c r="F171" s="80"/>
      <c r="G171" s="80"/>
      <c r="H171" s="80"/>
      <c r="I171" s="80"/>
      <c r="J171" s="80"/>
      <c r="K171" s="80">
        <f t="shared" ref="K171:P171" si="250">K169/K168</f>
        <v>1.3224464726355829</v>
      </c>
      <c r="L171" s="80">
        <f t="shared" si="250"/>
        <v>1.3300059033136795</v>
      </c>
      <c r="M171" s="80">
        <f t="shared" si="250"/>
        <v>1.3212131751939065</v>
      </c>
      <c r="N171" s="80">
        <f t="shared" si="250"/>
        <v>1.3747850140702522</v>
      </c>
      <c r="O171" s="80">
        <f t="shared" si="250"/>
        <v>1.1855082621304363</v>
      </c>
      <c r="P171" s="80">
        <f t="shared" si="250"/>
        <v>1.2599893259301376</v>
      </c>
      <c r="Q171" s="80">
        <f t="shared" ref="Q171:R171" si="251">Q169/Q168</f>
        <v>1.1860323754646589</v>
      </c>
      <c r="R171" s="80">
        <f t="shared" si="251"/>
        <v>1.2780364759390643</v>
      </c>
      <c r="T171" s="53"/>
    </row>
    <row r="172" spans="2:25" s="40" customFormat="1" x14ac:dyDescent="0.25">
      <c r="B172" s="1"/>
      <c r="C172" s="1"/>
      <c r="I172" s="1"/>
      <c r="J172" s="1"/>
      <c r="K172" s="1"/>
      <c r="L172" s="1"/>
      <c r="M172" s="1"/>
      <c r="N172" s="1"/>
      <c r="O172" s="1"/>
      <c r="P172" s="53"/>
      <c r="Q172" s="53"/>
      <c r="R172" s="53"/>
      <c r="T172" s="53"/>
    </row>
    <row r="173" spans="2:25" s="40" customFormat="1" x14ac:dyDescent="0.25">
      <c r="B173" s="1"/>
      <c r="C173" s="1"/>
      <c r="I173" s="1"/>
      <c r="J173" s="1"/>
      <c r="K173" s="1"/>
      <c r="L173" s="1"/>
      <c r="M173" s="1"/>
      <c r="N173" s="1"/>
      <c r="O173" s="1"/>
      <c r="P173" s="53"/>
      <c r="Q173" s="53"/>
      <c r="R173" s="53"/>
    </row>
    <row r="174" spans="2:25" s="40" customFormat="1" x14ac:dyDescent="0.25">
      <c r="B174" s="6" t="s">
        <v>12</v>
      </c>
      <c r="C174" s="1"/>
      <c r="M174" s="1"/>
      <c r="N174" s="1"/>
      <c r="O174" s="1"/>
      <c r="P174" s="53"/>
      <c r="Q174" s="53"/>
      <c r="R174" s="53"/>
      <c r="T174" s="53"/>
    </row>
    <row r="175" spans="2:25" s="40" customFormat="1" outlineLevel="1" x14ac:dyDescent="0.25">
      <c r="B175" s="5" t="s">
        <v>10</v>
      </c>
      <c r="C175" s="5" t="s">
        <v>0</v>
      </c>
      <c r="D175" s="5" t="s">
        <v>1</v>
      </c>
      <c r="E175" s="5" t="s">
        <v>2</v>
      </c>
      <c r="F175" s="5" t="s">
        <v>3</v>
      </c>
      <c r="G175" s="5" t="s">
        <v>4</v>
      </c>
      <c r="H175" s="5" t="s">
        <v>5</v>
      </c>
      <c r="I175" s="5" t="s">
        <v>6</v>
      </c>
      <c r="J175" s="5" t="s">
        <v>7</v>
      </c>
      <c r="K175" s="5" t="s">
        <v>8</v>
      </c>
      <c r="L175" s="5" t="s">
        <v>9</v>
      </c>
      <c r="M175" s="5" t="s">
        <v>361</v>
      </c>
      <c r="N175" s="5" t="s">
        <v>371</v>
      </c>
      <c r="O175" s="5" t="s">
        <v>375</v>
      </c>
      <c r="P175" s="5" t="s">
        <v>379</v>
      </c>
      <c r="Q175" s="109" t="s">
        <v>395</v>
      </c>
      <c r="R175" s="5" t="s">
        <v>399</v>
      </c>
      <c r="T175" s="5" t="s">
        <v>380</v>
      </c>
      <c r="U175" s="5" t="s">
        <v>394</v>
      </c>
      <c r="V175" s="103" t="s">
        <v>400</v>
      </c>
    </row>
    <row r="176" spans="2:25" s="40" customFormat="1" outlineLevel="1" x14ac:dyDescent="0.25">
      <c r="B176" s="4" t="s">
        <v>40</v>
      </c>
      <c r="C176" s="1" t="s">
        <v>39</v>
      </c>
      <c r="D176" s="81"/>
      <c r="E176" s="81"/>
      <c r="F176" s="81"/>
      <c r="G176" s="81"/>
      <c r="H176" s="81">
        <v>925.57022447999975</v>
      </c>
      <c r="I176" s="81">
        <v>965.17208590999985</v>
      </c>
      <c r="J176" s="81">
        <v>1024.7834355700002</v>
      </c>
      <c r="K176" s="81">
        <v>1084.2657113099999</v>
      </c>
      <c r="L176" s="81">
        <v>1136.0940000000001</v>
      </c>
      <c r="M176" s="81">
        <v>1160.5070000000001</v>
      </c>
      <c r="N176" s="81">
        <v>1213.623</v>
      </c>
      <c r="O176" s="81">
        <v>1247.9361650000001</v>
      </c>
      <c r="P176" s="81">
        <v>1309.577</v>
      </c>
      <c r="Q176" s="81">
        <v>1327.9549999999999</v>
      </c>
      <c r="R176" s="81">
        <v>1394.433</v>
      </c>
      <c r="S176" s="126"/>
      <c r="T176" s="81">
        <v>1309.577</v>
      </c>
      <c r="U176" s="81">
        <v>1327.9549999999999</v>
      </c>
      <c r="V176" s="81">
        <v>1394.433</v>
      </c>
      <c r="W176" s="110"/>
      <c r="Y176" s="96"/>
    </row>
    <row r="177" spans="2:25" outlineLevel="1" x14ac:dyDescent="0.25">
      <c r="B177" s="4" t="s">
        <v>41</v>
      </c>
      <c r="C177" s="1" t="s">
        <v>39</v>
      </c>
      <c r="D177" s="81"/>
      <c r="E177" s="81"/>
      <c r="F177" s="81"/>
      <c r="G177" s="81"/>
      <c r="H177" s="81">
        <v>2.0145319599999931</v>
      </c>
      <c r="I177" s="81">
        <v>2.5316611400002724</v>
      </c>
      <c r="J177" s="81">
        <v>8.3242446599997351</v>
      </c>
      <c r="K177" s="81">
        <v>7.1004848200002462</v>
      </c>
      <c r="L177" s="81">
        <v>3.0680000000000001</v>
      </c>
      <c r="M177" s="81">
        <v>3.4647999999999999</v>
      </c>
      <c r="N177" s="81">
        <v>2.0139999999999998</v>
      </c>
      <c r="O177" s="81">
        <v>17.022500000000001</v>
      </c>
      <c r="P177" s="81">
        <v>5.8070000000000004</v>
      </c>
      <c r="Q177" s="81">
        <v>4.6959999999999997</v>
      </c>
      <c r="R177" s="81">
        <v>7.6109999999999998</v>
      </c>
      <c r="S177" s="126"/>
      <c r="T177" s="81">
        <v>5.8070000000000004</v>
      </c>
      <c r="U177" s="81">
        <v>4.6959999999999997</v>
      </c>
      <c r="V177" s="81">
        <v>7.6109999999999998</v>
      </c>
      <c r="W177" s="110"/>
      <c r="Y177" s="96"/>
    </row>
    <row r="178" spans="2:25" outlineLevel="1" x14ac:dyDescent="0.25">
      <c r="B178" s="4" t="s">
        <v>42</v>
      </c>
      <c r="C178" s="1" t="s">
        <v>39</v>
      </c>
      <c r="D178" s="81"/>
      <c r="E178" s="81"/>
      <c r="F178" s="81"/>
      <c r="G178" s="81"/>
      <c r="H178" s="81">
        <v>-39.811618499999994</v>
      </c>
      <c r="I178" s="81">
        <v>-40.970793260000022</v>
      </c>
      <c r="J178" s="81">
        <v>-43.416113939999988</v>
      </c>
      <c r="K178" s="81">
        <v>-47.583718340000019</v>
      </c>
      <c r="L178" s="81">
        <v>-49.290399999999998</v>
      </c>
      <c r="M178" s="81">
        <v>-53.022799999999997</v>
      </c>
      <c r="N178" s="81">
        <v>-51.902000000000001</v>
      </c>
      <c r="O178" s="81">
        <v>-53.616</v>
      </c>
      <c r="P178" s="81">
        <v>-58.384</v>
      </c>
      <c r="Q178" s="81">
        <v>-56.395000000000003</v>
      </c>
      <c r="R178" s="81">
        <v>-86.272999999999996</v>
      </c>
      <c r="S178" s="126"/>
      <c r="T178" s="81">
        <v>-58.384</v>
      </c>
      <c r="U178" s="81">
        <v>-56.395000000000003</v>
      </c>
      <c r="V178" s="81">
        <v>-86.272999999999996</v>
      </c>
      <c r="W178" s="110"/>
      <c r="Y178" s="96"/>
    </row>
    <row r="179" spans="2:25" outlineLevel="1" collapsed="1" x14ac:dyDescent="0.25">
      <c r="B179" s="28" t="s">
        <v>38</v>
      </c>
      <c r="C179" s="25" t="s">
        <v>39</v>
      </c>
      <c r="D179" s="82"/>
      <c r="E179" s="82"/>
      <c r="F179" s="82"/>
      <c r="G179" s="82"/>
      <c r="H179" s="82">
        <f>SUM(H176:H178)</f>
        <v>887.77313793999974</v>
      </c>
      <c r="I179" s="82">
        <f t="shared" ref="I179:L179" si="252">SUM(I176:I178)</f>
        <v>926.73295379000012</v>
      </c>
      <c r="J179" s="82">
        <f>SUM(J176:J178)</f>
        <v>989.69156628999997</v>
      </c>
      <c r="K179" s="82">
        <f t="shared" si="252"/>
        <v>1043.78247779</v>
      </c>
      <c r="L179" s="82">
        <f t="shared" si="252"/>
        <v>1089.8715999999999</v>
      </c>
      <c r="M179" s="82">
        <f t="shared" ref="M179:N179" si="253">SUM(M176:M178)</f>
        <v>1110.9490000000001</v>
      </c>
      <c r="N179" s="82">
        <f t="shared" si="253"/>
        <v>1163.7349999999999</v>
      </c>
      <c r="O179" s="82">
        <f t="shared" ref="O179:R179" si="254">SUM(O176:O178)</f>
        <v>1211.3426650000001</v>
      </c>
      <c r="P179" s="82">
        <f t="shared" si="254"/>
        <v>1257</v>
      </c>
      <c r="Q179" s="82">
        <f t="shared" si="254"/>
        <v>1276.2559999999999</v>
      </c>
      <c r="R179" s="82">
        <f t="shared" si="254"/>
        <v>1315.7710000000002</v>
      </c>
      <c r="S179" s="110"/>
      <c r="T179" s="82">
        <f t="shared" ref="T179:V179" si="255">SUM(T176:T178)</f>
        <v>1257</v>
      </c>
      <c r="U179" s="82">
        <f t="shared" si="255"/>
        <v>1276.2559999999999</v>
      </c>
      <c r="V179" s="82">
        <f t="shared" si="255"/>
        <v>1315.7710000000002</v>
      </c>
      <c r="W179" s="110"/>
      <c r="Y179" s="96"/>
    </row>
    <row r="180" spans="2:25" outlineLevel="1" collapsed="1" x14ac:dyDescent="0.25">
      <c r="B180" s="4" t="s">
        <v>43</v>
      </c>
      <c r="C180" s="1" t="s">
        <v>39</v>
      </c>
      <c r="D180" s="81"/>
      <c r="E180" s="81"/>
      <c r="F180" s="81"/>
      <c r="G180" s="81"/>
      <c r="H180" s="81">
        <v>-504.7557827100004</v>
      </c>
      <c r="I180" s="81">
        <v>-541.82790150999961</v>
      </c>
      <c r="J180" s="81">
        <v>-584.91713299000003</v>
      </c>
      <c r="K180" s="81">
        <v>-605.00963601000035</v>
      </c>
      <c r="L180" s="81">
        <v>-600.18159598000022</v>
      </c>
      <c r="M180" s="81">
        <v>-667.74261674999968</v>
      </c>
      <c r="N180" s="81">
        <v>-716.47673628000064</v>
      </c>
      <c r="O180" s="81">
        <v>-720.7266178254373</v>
      </c>
      <c r="P180" s="81">
        <v>-725.86199999999997</v>
      </c>
      <c r="Q180" s="81">
        <v>-761.90300000000002</v>
      </c>
      <c r="R180" s="81">
        <v>-836.69839535687879</v>
      </c>
      <c r="S180" s="110"/>
      <c r="T180" s="81">
        <v>-714.24700000000007</v>
      </c>
      <c r="U180" s="81">
        <v>-749.12300000000005</v>
      </c>
      <c r="V180" s="81">
        <v>-823.00459024999986</v>
      </c>
      <c r="W180" s="110"/>
    </row>
    <row r="181" spans="2:25" outlineLevel="1" x14ac:dyDescent="0.25">
      <c r="B181" s="95" t="s">
        <v>373</v>
      </c>
      <c r="C181" s="53" t="s">
        <v>39</v>
      </c>
      <c r="D181" s="81"/>
      <c r="E181" s="81"/>
      <c r="F181" s="81"/>
      <c r="G181" s="81"/>
      <c r="H181" s="81">
        <v>-5.1166674900000002</v>
      </c>
      <c r="I181" s="81">
        <v>-5.2802282900000002</v>
      </c>
      <c r="J181" s="81">
        <v>-6.2159361000000004</v>
      </c>
      <c r="K181" s="81">
        <v>-5.7889761000000002</v>
      </c>
      <c r="L181" s="81">
        <v>-5.7889761000000002</v>
      </c>
      <c r="M181" s="81">
        <v>-9.5672500199999995</v>
      </c>
      <c r="N181" s="81">
        <v>-13.248350029999999</v>
      </c>
      <c r="O181" s="81">
        <v>-13.249350029999999</v>
      </c>
      <c r="P181" s="81">
        <v>-13.212</v>
      </c>
      <c r="Q181" s="81">
        <v>-14.636654</v>
      </c>
      <c r="R181" s="81">
        <v>-14.148999999999999</v>
      </c>
      <c r="S181" s="110"/>
      <c r="T181" s="81">
        <v>0</v>
      </c>
      <c r="U181" s="81">
        <v>0</v>
      </c>
      <c r="V181" s="81">
        <v>0</v>
      </c>
      <c r="W181" s="110"/>
    </row>
    <row r="182" spans="2:25" outlineLevel="1" x14ac:dyDescent="0.25">
      <c r="B182" s="4" t="s">
        <v>44</v>
      </c>
      <c r="C182" s="1" t="s">
        <v>39</v>
      </c>
      <c r="D182" s="81"/>
      <c r="E182" s="81"/>
      <c r="F182" s="81"/>
      <c r="G182" s="81"/>
      <c r="H182" s="81">
        <v>-4.5497647900000002</v>
      </c>
      <c r="I182" s="81">
        <v>4.4670296299999999</v>
      </c>
      <c r="J182" s="81">
        <v>-8.0922288299999998</v>
      </c>
      <c r="K182" s="81">
        <v>-5.9643002599999999</v>
      </c>
      <c r="L182" s="81">
        <v>-2.6953432699999995</v>
      </c>
      <c r="M182" s="81">
        <v>-2.8454083100000003</v>
      </c>
      <c r="N182" s="81">
        <v>-6.9162100400000011</v>
      </c>
      <c r="O182" s="81">
        <v>-10.111092379999999</v>
      </c>
      <c r="P182" s="81">
        <v>-2.722</v>
      </c>
      <c r="Q182" s="81">
        <v>17.597000000000001</v>
      </c>
      <c r="R182" s="81">
        <v>29.063000000000002</v>
      </c>
      <c r="S182" s="110"/>
      <c r="T182" s="81">
        <v>-2.722</v>
      </c>
      <c r="U182" s="81">
        <v>17.597000000000001</v>
      </c>
      <c r="V182" s="81">
        <v>29.063000000000002</v>
      </c>
      <c r="W182" s="110"/>
    </row>
    <row r="183" spans="2:25" outlineLevel="1" x14ac:dyDescent="0.25">
      <c r="B183" s="4" t="s">
        <v>101</v>
      </c>
      <c r="C183" s="1" t="s">
        <v>39</v>
      </c>
      <c r="D183" s="81"/>
      <c r="E183" s="81"/>
      <c r="F183" s="81"/>
      <c r="G183" s="81"/>
      <c r="H183" s="81">
        <v>-2.1546598899999996</v>
      </c>
      <c r="I183" s="81">
        <v>-11.624850049999999</v>
      </c>
      <c r="J183" s="81">
        <v>1.3626807799999994</v>
      </c>
      <c r="K183" s="81">
        <v>1.1293738000000002</v>
      </c>
      <c r="L183" s="81">
        <v>-1.0456463900000004</v>
      </c>
      <c r="M183" s="81">
        <v>-7.4778557500000007</v>
      </c>
      <c r="N183" s="81">
        <v>-5.0963056099999999</v>
      </c>
      <c r="O183" s="81">
        <v>-13.346912249999999</v>
      </c>
      <c r="P183" s="81">
        <v>-9.4420000000000002</v>
      </c>
      <c r="Q183" s="81">
        <v>-19.834</v>
      </c>
      <c r="R183" s="81">
        <v>-24.638999999999999</v>
      </c>
      <c r="S183" s="96"/>
      <c r="T183" s="81">
        <v>-9.4420000000000002</v>
      </c>
      <c r="U183" s="81">
        <v>-19.834</v>
      </c>
      <c r="V183" s="81">
        <v>-24.638999999999999</v>
      </c>
      <c r="W183" s="110"/>
    </row>
    <row r="184" spans="2:25" outlineLevel="1" x14ac:dyDescent="0.25">
      <c r="B184" s="28" t="s">
        <v>46</v>
      </c>
      <c r="C184" s="25" t="s">
        <v>39</v>
      </c>
      <c r="D184" s="82"/>
      <c r="E184" s="82"/>
      <c r="F184" s="82"/>
      <c r="G184" s="82"/>
      <c r="H184" s="82">
        <f t="shared" ref="H184:U184" si="256">SUM(H180,H182:H183)</f>
        <v>-511.46020739000039</v>
      </c>
      <c r="I184" s="82">
        <f t="shared" si="256"/>
        <v>-548.98572192999961</v>
      </c>
      <c r="J184" s="82">
        <f t="shared" si="256"/>
        <v>-591.64668103999998</v>
      </c>
      <c r="K184" s="82">
        <f t="shared" si="256"/>
        <v>-609.84456247000026</v>
      </c>
      <c r="L184" s="82">
        <f t="shared" si="256"/>
        <v>-603.92258564000019</v>
      </c>
      <c r="M184" s="82">
        <f t="shared" si="256"/>
        <v>-678.06588080999973</v>
      </c>
      <c r="N184" s="82">
        <f t="shared" si="256"/>
        <v>-728.48925193000059</v>
      </c>
      <c r="O184" s="82">
        <f t="shared" si="256"/>
        <v>-744.18462245543719</v>
      </c>
      <c r="P184" s="82">
        <f t="shared" si="256"/>
        <v>-738.02599999999995</v>
      </c>
      <c r="Q184" s="82">
        <f t="shared" ref="Q184" si="257">SUM(Q180,Q182:Q183)</f>
        <v>-764.14</v>
      </c>
      <c r="R184" s="82">
        <f t="shared" ref="R184" si="258">SUM(R180,R182:R183)</f>
        <v>-832.27439535687881</v>
      </c>
      <c r="S184" s="110"/>
      <c r="T184" s="82">
        <f t="shared" si="256"/>
        <v>-726.41100000000006</v>
      </c>
      <c r="U184" s="82">
        <f t="shared" si="256"/>
        <v>-751.36</v>
      </c>
      <c r="V184" s="82">
        <f t="shared" ref="V184" si="259">SUM(V180,V182:V183)</f>
        <v>-818.58059024999989</v>
      </c>
      <c r="W184" s="110"/>
    </row>
    <row r="185" spans="2:25" outlineLevel="1" x14ac:dyDescent="0.25">
      <c r="B185" s="30" t="s">
        <v>45</v>
      </c>
      <c r="C185" s="25" t="s">
        <v>39</v>
      </c>
      <c r="D185" s="82"/>
      <c r="E185" s="82"/>
      <c r="F185" s="82"/>
      <c r="G185" s="82"/>
      <c r="H185" s="82">
        <f t="shared" ref="H185:U185" si="260">SUM(H179,H184)</f>
        <v>376.31293054999935</v>
      </c>
      <c r="I185" s="83">
        <f t="shared" si="260"/>
        <v>377.74723186000051</v>
      </c>
      <c r="J185" s="82">
        <f t="shared" si="260"/>
        <v>398.04488524999999</v>
      </c>
      <c r="K185" s="82">
        <f t="shared" si="260"/>
        <v>433.93791531999977</v>
      </c>
      <c r="L185" s="82">
        <f t="shared" si="260"/>
        <v>485.94901435999975</v>
      </c>
      <c r="M185" s="82">
        <f t="shared" si="260"/>
        <v>432.88311919000034</v>
      </c>
      <c r="N185" s="82">
        <f t="shared" si="260"/>
        <v>435.24574806999931</v>
      </c>
      <c r="O185" s="82">
        <f t="shared" si="260"/>
        <v>467.15804254456293</v>
      </c>
      <c r="P185" s="82">
        <f t="shared" si="260"/>
        <v>518.97400000000005</v>
      </c>
      <c r="Q185" s="82">
        <f t="shared" ref="Q185" si="261">SUM(Q179,Q184)</f>
        <v>512.11599999999987</v>
      </c>
      <c r="R185" s="82">
        <f t="shared" ref="R185" si="262">SUM(R179,R184)</f>
        <v>483.49660464312137</v>
      </c>
      <c r="S185" s="110"/>
      <c r="T185" s="82">
        <f t="shared" si="260"/>
        <v>530.58899999999994</v>
      </c>
      <c r="U185" s="82">
        <f t="shared" si="260"/>
        <v>524.89599999999984</v>
      </c>
      <c r="V185" s="82">
        <f t="shared" ref="V185" si="263">SUM(V179,V184)</f>
        <v>497.1904097500003</v>
      </c>
      <c r="W185" s="110"/>
    </row>
    <row r="186" spans="2:25" s="40" customFormat="1" outlineLevel="1" x14ac:dyDescent="0.25">
      <c r="B186" s="31" t="s">
        <v>59</v>
      </c>
      <c r="C186" s="32" t="s">
        <v>25</v>
      </c>
      <c r="D186" s="80"/>
      <c r="E186" s="80"/>
      <c r="F186" s="80"/>
      <c r="G186" s="80"/>
      <c r="H186" s="80">
        <f t="shared" ref="H186:U186" si="264">H185/H179</f>
        <v>0.42388411460973097</v>
      </c>
      <c r="I186" s="80">
        <f t="shared" si="264"/>
        <v>0.40761174005429718</v>
      </c>
      <c r="J186" s="80">
        <f t="shared" si="264"/>
        <v>0.40219084289272872</v>
      </c>
      <c r="K186" s="80">
        <f t="shared" si="264"/>
        <v>0.41573596467989793</v>
      </c>
      <c r="L186" s="80">
        <f t="shared" si="264"/>
        <v>0.44587730734519532</v>
      </c>
      <c r="M186" s="80">
        <f t="shared" si="264"/>
        <v>0.38965165744782193</v>
      </c>
      <c r="N186" s="80">
        <f t="shared" si="264"/>
        <v>0.37400761175869018</v>
      </c>
      <c r="O186" s="80">
        <f t="shared" si="264"/>
        <v>0.38565309060963593</v>
      </c>
      <c r="P186" s="80">
        <f t="shared" si="264"/>
        <v>0.41286714399363567</v>
      </c>
      <c r="Q186" s="80">
        <f t="shared" ref="Q186" si="265">Q185/Q179</f>
        <v>0.40126432314519966</v>
      </c>
      <c r="R186" s="80">
        <f t="shared" ref="R186" si="266">R185/R179</f>
        <v>0.36746257870337717</v>
      </c>
      <c r="S186" s="96"/>
      <c r="T186" s="80">
        <f t="shared" si="264"/>
        <v>0.42210739856801904</v>
      </c>
      <c r="U186" s="80">
        <f t="shared" si="264"/>
        <v>0.41127798811523697</v>
      </c>
      <c r="V186" s="80">
        <f t="shared" ref="V186" si="267">V185/V179</f>
        <v>0.37787001670503473</v>
      </c>
      <c r="W186" s="110"/>
    </row>
    <row r="187" spans="2:25" outlineLevel="1" x14ac:dyDescent="0.25">
      <c r="B187" s="34" t="s">
        <v>47</v>
      </c>
      <c r="C187" s="25" t="s">
        <v>39</v>
      </c>
      <c r="D187" s="82"/>
      <c r="E187" s="82"/>
      <c r="F187" s="82"/>
      <c r="G187" s="82"/>
      <c r="H187" s="82">
        <f t="shared" ref="H187:K187" si="268">SUM(H188:H190)</f>
        <v>-93.77113725688163</v>
      </c>
      <c r="I187" s="82">
        <f t="shared" si="268"/>
        <v>-95.010694235611197</v>
      </c>
      <c r="J187" s="82">
        <f t="shared" si="268"/>
        <v>-103.26086064750788</v>
      </c>
      <c r="K187" s="82">
        <f t="shared" si="268"/>
        <v>-86.131952739999278</v>
      </c>
      <c r="L187" s="82">
        <f t="shared" ref="L187:P187" si="269">SUM(L188:L190)</f>
        <v>-121.93540196830989</v>
      </c>
      <c r="M187" s="82">
        <f t="shared" si="269"/>
        <v>-111.37314401763184</v>
      </c>
      <c r="N187" s="82">
        <f t="shared" si="269"/>
        <v>-116.6392626824066</v>
      </c>
      <c r="O187" s="82">
        <f t="shared" si="269"/>
        <v>-93.466639822973832</v>
      </c>
      <c r="P187" s="82">
        <f t="shared" si="269"/>
        <v>-118.732</v>
      </c>
      <c r="Q187" s="82">
        <f t="shared" ref="Q187" si="270">SUM(Q188:Q190)</f>
        <v>-129.387</v>
      </c>
      <c r="R187" s="82">
        <f t="shared" ref="R187" si="271">SUM(R188:R190)</f>
        <v>-125.07883468393545</v>
      </c>
      <c r="S187" s="110"/>
      <c r="T187" s="82">
        <f>SUM(T188:T190)</f>
        <v>-118.732</v>
      </c>
      <c r="U187" s="82">
        <f t="shared" ref="U187:V187" si="272">SUM(U188:U190)</f>
        <v>-129.387</v>
      </c>
      <c r="V187" s="82">
        <f t="shared" si="272"/>
        <v>-125.07902489393372</v>
      </c>
      <c r="W187" s="110"/>
    </row>
    <row r="188" spans="2:25" outlineLevel="1" x14ac:dyDescent="0.25">
      <c r="B188" s="54" t="s">
        <v>356</v>
      </c>
      <c r="C188" s="40" t="s">
        <v>39</v>
      </c>
      <c r="D188" s="81"/>
      <c r="E188" s="81"/>
      <c r="F188" s="81"/>
      <c r="G188" s="81"/>
      <c r="H188" s="81">
        <v>-7.3174337000000023</v>
      </c>
      <c r="I188" s="81">
        <v>-10.720859609999996</v>
      </c>
      <c r="J188" s="81">
        <v>-8.3177049899999993</v>
      </c>
      <c r="K188" s="81">
        <v>-9.5013306899999979</v>
      </c>
      <c r="L188" s="81">
        <v>-7.3329038799999982</v>
      </c>
      <c r="M188" s="81">
        <v>-8.3716000200000007</v>
      </c>
      <c r="N188" s="81">
        <v>-9.2306817199999998</v>
      </c>
      <c r="O188" s="81">
        <v>-13.406338969999997</v>
      </c>
      <c r="P188" s="81">
        <v>-10.2456</v>
      </c>
      <c r="Q188" s="81">
        <v>-16.774000000000001</v>
      </c>
      <c r="R188" s="81">
        <v>-9.1274930099999985</v>
      </c>
      <c r="S188" s="110"/>
      <c r="T188" s="81">
        <v>-10.2456</v>
      </c>
      <c r="U188" s="81">
        <v>-16.774000000000001</v>
      </c>
      <c r="V188" s="81">
        <v>-9.1274871400000084</v>
      </c>
      <c r="W188" s="110"/>
    </row>
    <row r="189" spans="2:25" outlineLevel="1" x14ac:dyDescent="0.25">
      <c r="B189" s="54" t="s">
        <v>357</v>
      </c>
      <c r="C189" s="40" t="s">
        <v>39</v>
      </c>
      <c r="D189" s="81"/>
      <c r="E189" s="81"/>
      <c r="F189" s="81"/>
      <c r="G189" s="81"/>
      <c r="H189" s="81">
        <v>-52.564513346881625</v>
      </c>
      <c r="I189" s="81">
        <v>-52.052261015609474</v>
      </c>
      <c r="J189" s="81">
        <v>-70.880297787508908</v>
      </c>
      <c r="K189" s="81">
        <v>-62.003680349999996</v>
      </c>
      <c r="L189" s="81">
        <v>-49.355685728309894</v>
      </c>
      <c r="M189" s="81">
        <v>-79.203606607635137</v>
      </c>
      <c r="N189" s="81">
        <v>-71.500089862403954</v>
      </c>
      <c r="O189" s="81">
        <v>-56.333879492973445</v>
      </c>
      <c r="P189" s="81">
        <v>-72.050399999999996</v>
      </c>
      <c r="Q189" s="81">
        <v>-72.143000000000001</v>
      </c>
      <c r="R189" s="81">
        <v>-78.211348893935238</v>
      </c>
      <c r="S189" s="110"/>
      <c r="T189" s="81">
        <v>-72.050399999999996</v>
      </c>
      <c r="U189" s="81">
        <v>-72.143000000000001</v>
      </c>
      <c r="V189" s="81">
        <v>-78.211582893935258</v>
      </c>
      <c r="W189" s="110"/>
    </row>
    <row r="190" spans="2:25" outlineLevel="1" x14ac:dyDescent="0.25">
      <c r="B190" s="54" t="s">
        <v>264</v>
      </c>
      <c r="C190" s="40" t="s">
        <v>39</v>
      </c>
      <c r="D190" s="81"/>
      <c r="E190" s="81"/>
      <c r="F190" s="81"/>
      <c r="G190" s="81"/>
      <c r="H190" s="81">
        <v>-33.889190210000002</v>
      </c>
      <c r="I190" s="81">
        <v>-32.237573610001718</v>
      </c>
      <c r="J190" s="81">
        <v>-24.062857869998986</v>
      </c>
      <c r="K190" s="81">
        <v>-14.626941699999282</v>
      </c>
      <c r="L190" s="81">
        <v>-65.246812360000007</v>
      </c>
      <c r="M190" s="81">
        <v>-23.797937389996704</v>
      </c>
      <c r="N190" s="81">
        <v>-35.908491100002649</v>
      </c>
      <c r="O190" s="81">
        <v>-23.726421360000387</v>
      </c>
      <c r="P190" s="81">
        <v>-36.436</v>
      </c>
      <c r="Q190" s="81">
        <v>-40.47</v>
      </c>
      <c r="R190" s="81">
        <v>-37.739992780000222</v>
      </c>
      <c r="S190" s="110"/>
      <c r="T190" s="81">
        <v>-36.436</v>
      </c>
      <c r="U190" s="81">
        <v>-40.47</v>
      </c>
      <c r="V190" s="81">
        <v>-37.739954859998448</v>
      </c>
      <c r="W190" s="110"/>
    </row>
    <row r="191" spans="2:25" outlineLevel="1" collapsed="1" x14ac:dyDescent="0.25">
      <c r="B191" s="34" t="s">
        <v>48</v>
      </c>
      <c r="C191" s="25" t="s">
        <v>39</v>
      </c>
      <c r="D191" s="82"/>
      <c r="E191" s="82"/>
      <c r="F191" s="82"/>
      <c r="G191" s="82"/>
      <c r="H191" s="82">
        <f t="shared" ref="H191:M191" si="273">SUM(H192:H197)</f>
        <v>-92.919003639999943</v>
      </c>
      <c r="I191" s="82">
        <f t="shared" si="273"/>
        <v>-90.377535159454027</v>
      </c>
      <c r="J191" s="82">
        <f t="shared" si="273"/>
        <v>-115.38619020000007</v>
      </c>
      <c r="K191" s="83">
        <f t="shared" si="273"/>
        <v>-127.92747708054593</v>
      </c>
      <c r="L191" s="82">
        <f t="shared" si="273"/>
        <v>-90.854317149999972</v>
      </c>
      <c r="M191" s="82">
        <f t="shared" si="273"/>
        <v>-132.24004889999998</v>
      </c>
      <c r="N191" s="82">
        <f>SUM(N192:N197)</f>
        <v>-139.08828579000001</v>
      </c>
      <c r="O191" s="82">
        <f>SUM(O192:O197)</f>
        <v>-144.99491579000011</v>
      </c>
      <c r="P191" s="82">
        <f>SUM(P192:P197)</f>
        <v>-139.36439999999999</v>
      </c>
      <c r="Q191" s="82">
        <f>SUM(Q192:Q197)</f>
        <v>-128.91000000000003</v>
      </c>
      <c r="R191" s="82">
        <f>SUM(R192:R197)</f>
        <v>-138.37583742311998</v>
      </c>
      <c r="S191" s="110"/>
      <c r="T191" s="82">
        <f>SUM(T192:T197)</f>
        <v>-139.279</v>
      </c>
      <c r="U191" s="82">
        <f>SUM(U192:U197)</f>
        <v>-128.85400000000001</v>
      </c>
      <c r="V191" s="82">
        <f>SUM(V192:V197)</f>
        <v>-138.42480265991767</v>
      </c>
      <c r="W191" s="110"/>
    </row>
    <row r="192" spans="2:25" outlineLevel="1" x14ac:dyDescent="0.25">
      <c r="B192" s="35" t="s">
        <v>108</v>
      </c>
      <c r="C192" s="1" t="s">
        <v>39</v>
      </c>
      <c r="D192" s="81"/>
      <c r="E192" s="81"/>
      <c r="F192" s="81"/>
      <c r="G192" s="81"/>
      <c r="H192" s="81">
        <v>-34.617838969999994</v>
      </c>
      <c r="I192" s="81">
        <v>-30.820548100000011</v>
      </c>
      <c r="J192" s="81">
        <v>-40.168255530000053</v>
      </c>
      <c r="K192" s="81">
        <v>-56.486855679999955</v>
      </c>
      <c r="L192" s="81">
        <v>-32.338281329999987</v>
      </c>
      <c r="M192" s="81">
        <v>-52.740079179999988</v>
      </c>
      <c r="N192" s="81">
        <v>-53.681793879999958</v>
      </c>
      <c r="O192" s="81">
        <v>-56.586611750000095</v>
      </c>
      <c r="P192" s="81">
        <v>-52.17</v>
      </c>
      <c r="Q192" s="81">
        <v>-45.969000000000001</v>
      </c>
      <c r="R192" s="81">
        <v>-56.768565803120026</v>
      </c>
      <c r="S192" s="110"/>
      <c r="T192" s="81">
        <v>-52.17</v>
      </c>
      <c r="U192" s="81">
        <v>-45.969000000000001</v>
      </c>
      <c r="V192" s="81">
        <v>-56.768000000000008</v>
      </c>
      <c r="W192" s="110"/>
    </row>
    <row r="193" spans="2:23" s="55" customFormat="1" outlineLevel="1" x14ac:dyDescent="0.25">
      <c r="B193" s="35" t="s">
        <v>109</v>
      </c>
      <c r="C193" s="1" t="s">
        <v>39</v>
      </c>
      <c r="D193" s="81"/>
      <c r="E193" s="81"/>
      <c r="F193" s="81"/>
      <c r="G193" s="81"/>
      <c r="H193" s="81">
        <v>-17.98987369</v>
      </c>
      <c r="I193" s="81">
        <v>-14.673937130000002</v>
      </c>
      <c r="J193" s="81">
        <v>-22.826262520000011</v>
      </c>
      <c r="K193" s="81">
        <v>-21.934420699999965</v>
      </c>
      <c r="L193" s="81">
        <v>-17.814272379999998</v>
      </c>
      <c r="M193" s="81">
        <v>-25.430035750000002</v>
      </c>
      <c r="N193" s="81">
        <v>-22.970115680000013</v>
      </c>
      <c r="O193" s="81">
        <v>-32.700280999999997</v>
      </c>
      <c r="P193" s="81">
        <v>-20.651399999999999</v>
      </c>
      <c r="Q193" s="81">
        <v>-25.247</v>
      </c>
      <c r="R193" s="81">
        <v>-25.937123499999991</v>
      </c>
      <c r="S193" s="110"/>
      <c r="T193" s="81">
        <v>-20.651</v>
      </c>
      <c r="U193" s="81">
        <v>-25.247</v>
      </c>
      <c r="V193" s="81">
        <v>-25.937091289999984</v>
      </c>
      <c r="W193" s="110"/>
    </row>
    <row r="194" spans="2:23" s="55" customFormat="1" outlineLevel="1" x14ac:dyDescent="0.25">
      <c r="B194" s="35" t="s">
        <v>233</v>
      </c>
      <c r="C194" s="1" t="s">
        <v>39</v>
      </c>
      <c r="D194" s="81"/>
      <c r="E194" s="81"/>
      <c r="F194" s="81"/>
      <c r="G194" s="81"/>
      <c r="H194" s="81">
        <v>-23.857955679999993</v>
      </c>
      <c r="I194" s="81">
        <v>-24.802541870000002</v>
      </c>
      <c r="J194" s="81">
        <v>-23.685728840000007</v>
      </c>
      <c r="K194" s="81">
        <v>-25.774651259999988</v>
      </c>
      <c r="L194" s="81">
        <v>-21.842759789999995</v>
      </c>
      <c r="M194" s="81">
        <v>-26.544669319999997</v>
      </c>
      <c r="N194" s="81">
        <v>-27.782710060000021</v>
      </c>
      <c r="O194" s="81">
        <v>-26.986547000000002</v>
      </c>
      <c r="P194" s="81">
        <v>-33.252000000000002</v>
      </c>
      <c r="Q194" s="81">
        <v>-30.852</v>
      </c>
      <c r="R194" s="81">
        <v>-29.948762219999978</v>
      </c>
      <c r="S194" s="110"/>
      <c r="T194" s="81">
        <v>-33.168999999999997</v>
      </c>
      <c r="U194" s="81">
        <v>-30.795999999999999</v>
      </c>
      <c r="V194" s="81">
        <v>-29.998016009917681</v>
      </c>
      <c r="W194" s="110"/>
    </row>
    <row r="195" spans="2:23" s="55" customFormat="1" outlineLevel="1" x14ac:dyDescent="0.25">
      <c r="B195" s="35" t="s">
        <v>110</v>
      </c>
      <c r="C195" s="1" t="s">
        <v>39</v>
      </c>
      <c r="D195" s="81"/>
      <c r="E195" s="81"/>
      <c r="F195" s="81"/>
      <c r="G195" s="81"/>
      <c r="H195" s="81">
        <v>-6.1309577899999983</v>
      </c>
      <c r="I195" s="81">
        <v>-0.85000052999999998</v>
      </c>
      <c r="J195" s="81">
        <v>-15.645892380000003</v>
      </c>
      <c r="K195" s="81">
        <v>-12.971990469999998</v>
      </c>
      <c r="L195" s="81">
        <v>-8.0953280599999999</v>
      </c>
      <c r="M195" s="81">
        <v>-19.515310159999999</v>
      </c>
      <c r="N195" s="81">
        <v>-7.4965000000000002</v>
      </c>
      <c r="O195" s="81">
        <v>-2.9656850000000001</v>
      </c>
      <c r="P195" s="81">
        <v>-11.308999999999999</v>
      </c>
      <c r="Q195" s="81">
        <v>1.3380000000000001</v>
      </c>
      <c r="R195" s="81">
        <v>-1.2350510299999988</v>
      </c>
      <c r="S195" s="110"/>
      <c r="T195" s="81">
        <v>-11.308999999999999</v>
      </c>
      <c r="U195" s="81">
        <v>1.3380000000000001</v>
      </c>
      <c r="V195" s="81">
        <v>-1.23508467</v>
      </c>
      <c r="W195" s="110"/>
    </row>
    <row r="196" spans="2:23" outlineLevel="1" x14ac:dyDescent="0.25">
      <c r="B196" s="35" t="s">
        <v>232</v>
      </c>
      <c r="C196" s="1" t="s">
        <v>39</v>
      </c>
      <c r="D196" s="81"/>
      <c r="E196" s="81"/>
      <c r="F196" s="81"/>
      <c r="G196" s="81"/>
      <c r="H196" s="81">
        <v>-7.0760560799999652</v>
      </c>
      <c r="I196" s="81">
        <v>-11.829958819454024</v>
      </c>
      <c r="J196" s="81">
        <v>-10.055094379999989</v>
      </c>
      <c r="K196" s="81">
        <v>-2.6668907205460197</v>
      </c>
      <c r="L196" s="81">
        <v>-8.7891306600000014</v>
      </c>
      <c r="M196" s="81">
        <v>-7.7941858799999988</v>
      </c>
      <c r="N196" s="81">
        <v>-23.481390169999997</v>
      </c>
      <c r="O196" s="81">
        <v>-22.375776579999997</v>
      </c>
      <c r="P196" s="81">
        <v>-19.079000000000001</v>
      </c>
      <c r="Q196" s="81">
        <v>-26.591999999999999</v>
      </c>
      <c r="R196" s="81">
        <v>-20.977287169999997</v>
      </c>
      <c r="S196" s="110"/>
      <c r="T196" s="81">
        <v>-19.079000000000001</v>
      </c>
      <c r="U196" s="81">
        <v>-26.591999999999999</v>
      </c>
      <c r="V196" s="81">
        <v>-20.97700665</v>
      </c>
      <c r="W196" s="110"/>
    </row>
    <row r="197" spans="2:23" outlineLevel="1" x14ac:dyDescent="0.25">
      <c r="B197" s="35" t="s">
        <v>111</v>
      </c>
      <c r="C197" s="1" t="s">
        <v>39</v>
      </c>
      <c r="D197" s="81"/>
      <c r="E197" s="81"/>
      <c r="F197" s="81"/>
      <c r="G197" s="81"/>
      <c r="H197" s="81">
        <v>-3.2463214300000001</v>
      </c>
      <c r="I197" s="81">
        <v>-7.4005487099999989</v>
      </c>
      <c r="J197" s="81">
        <v>-3.0049565500000011</v>
      </c>
      <c r="K197" s="81">
        <v>-8.0926682499999991</v>
      </c>
      <c r="L197" s="81">
        <v>-1.9745449299999998</v>
      </c>
      <c r="M197" s="81">
        <v>-0.21576861000000047</v>
      </c>
      <c r="N197" s="81">
        <v>-3.6757759999999999</v>
      </c>
      <c r="O197" s="81">
        <v>-3.3800144600000008</v>
      </c>
      <c r="P197" s="81">
        <v>-2.903</v>
      </c>
      <c r="Q197" s="81">
        <v>-1.5880000000000001</v>
      </c>
      <c r="R197" s="81">
        <v>-3.5090476999999991</v>
      </c>
      <c r="S197" s="110"/>
      <c r="T197" s="81">
        <v>-2.9009999999999998</v>
      </c>
      <c r="U197" s="81">
        <v>-1.5880000000000001</v>
      </c>
      <c r="V197" s="81">
        <v>-3.5096040400000064</v>
      </c>
      <c r="W197" s="110"/>
    </row>
    <row r="198" spans="2:23" outlineLevel="1" x14ac:dyDescent="0.25">
      <c r="B198" s="34" t="s">
        <v>235</v>
      </c>
      <c r="C198" s="25" t="s">
        <v>39</v>
      </c>
      <c r="D198" s="82"/>
      <c r="E198" s="82"/>
      <c r="F198" s="82"/>
      <c r="G198" s="82"/>
      <c r="H198" s="82">
        <v>1.8256981500000005</v>
      </c>
      <c r="I198" s="82">
        <v>-0.39545753000000006</v>
      </c>
      <c r="J198" s="82">
        <v>0.33463531999999963</v>
      </c>
      <c r="K198" s="82">
        <v>0.42867027000000024</v>
      </c>
      <c r="L198" s="82">
        <v>0.32869062000000004</v>
      </c>
      <c r="M198" s="82">
        <v>9.4640420200000008</v>
      </c>
      <c r="N198" s="82">
        <v>-0.42411232999999499</v>
      </c>
      <c r="O198" s="82">
        <v>-9.4979239999999994</v>
      </c>
      <c r="P198" s="82">
        <v>-0.55000000000000004</v>
      </c>
      <c r="Q198" s="82">
        <v>-1.956</v>
      </c>
      <c r="R198" s="82">
        <v>-1.9770561899999994</v>
      </c>
      <c r="S198" s="110"/>
      <c r="T198" s="82">
        <v>-0.55000000000000004</v>
      </c>
      <c r="U198" s="82">
        <v>-1.956</v>
      </c>
      <c r="V198" s="82">
        <v>-1.9769769900000003</v>
      </c>
      <c r="W198" s="110"/>
    </row>
    <row r="199" spans="2:23" outlineLevel="1" x14ac:dyDescent="0.25">
      <c r="B199" s="28" t="s">
        <v>49</v>
      </c>
      <c r="C199" s="25" t="s">
        <v>39</v>
      </c>
      <c r="D199" s="82"/>
      <c r="E199" s="82"/>
      <c r="F199" s="82"/>
      <c r="G199" s="82"/>
      <c r="H199" s="82">
        <f t="shared" ref="H199:N199" si="274">SUM(H187,H191,H198)</f>
        <v>-184.86444274688159</v>
      </c>
      <c r="I199" s="82">
        <f t="shared" si="274"/>
        <v>-185.78368692506521</v>
      </c>
      <c r="J199" s="82">
        <f t="shared" si="274"/>
        <v>-218.31241552750797</v>
      </c>
      <c r="K199" s="82">
        <f t="shared" si="274"/>
        <v>-213.63075955054521</v>
      </c>
      <c r="L199" s="82">
        <f t="shared" si="274"/>
        <v>-212.46102849830984</v>
      </c>
      <c r="M199" s="82">
        <f t="shared" si="274"/>
        <v>-234.14915089763181</v>
      </c>
      <c r="N199" s="82">
        <f t="shared" si="274"/>
        <v>-256.15166080240664</v>
      </c>
      <c r="O199" s="82">
        <f t="shared" ref="O199:P199" si="275">SUM(O187,O191,O198)</f>
        <v>-247.95947961297395</v>
      </c>
      <c r="P199" s="82">
        <f t="shared" si="275"/>
        <v>-258.64640000000003</v>
      </c>
      <c r="Q199" s="82">
        <f t="shared" ref="Q199:R199" si="276">SUM(Q187,Q191,Q198)</f>
        <v>-260.25300000000004</v>
      </c>
      <c r="R199" s="82">
        <f t="shared" si="276"/>
        <v>-265.43172829705543</v>
      </c>
      <c r="S199" s="110"/>
      <c r="T199" s="82">
        <f t="shared" ref="T199:U199" si="277">SUM(T187,T191,T198)</f>
        <v>-258.56099999999998</v>
      </c>
      <c r="U199" s="82">
        <f t="shared" si="277"/>
        <v>-260.197</v>
      </c>
      <c r="V199" s="82">
        <f t="shared" ref="V199" si="278">SUM(V187,V191,V198)</f>
        <v>-265.48080454385143</v>
      </c>
      <c r="W199" s="110"/>
    </row>
    <row r="200" spans="2:23" outlineLevel="1" x14ac:dyDescent="0.25">
      <c r="B200" s="30" t="s">
        <v>50</v>
      </c>
      <c r="C200" s="25" t="s">
        <v>39</v>
      </c>
      <c r="D200" s="82"/>
      <c r="E200" s="82"/>
      <c r="F200" s="82"/>
      <c r="G200" s="82"/>
      <c r="H200" s="82">
        <f t="shared" ref="H200:N200" si="279">SUM(H185,H199)</f>
        <v>191.44848780311776</v>
      </c>
      <c r="I200" s="82">
        <f t="shared" si="279"/>
        <v>191.9635449349353</v>
      </c>
      <c r="J200" s="82">
        <f t="shared" si="279"/>
        <v>179.73246972249203</v>
      </c>
      <c r="K200" s="82">
        <f t="shared" si="279"/>
        <v>220.30715576945457</v>
      </c>
      <c r="L200" s="82">
        <f t="shared" si="279"/>
        <v>273.48798586168994</v>
      </c>
      <c r="M200" s="82">
        <f t="shared" si="279"/>
        <v>198.73396829236853</v>
      </c>
      <c r="N200" s="82">
        <f t="shared" si="279"/>
        <v>179.09408726759267</v>
      </c>
      <c r="O200" s="82">
        <f t="shared" ref="O200:P200" si="280">SUM(O185,O199)</f>
        <v>219.19856293158898</v>
      </c>
      <c r="P200" s="82">
        <f t="shared" si="280"/>
        <v>260.32760000000002</v>
      </c>
      <c r="Q200" s="82">
        <f t="shared" ref="Q200:R200" si="281">SUM(Q185,Q199)</f>
        <v>251.86299999999983</v>
      </c>
      <c r="R200" s="82">
        <f t="shared" si="281"/>
        <v>218.06487634606594</v>
      </c>
      <c r="S200" s="110"/>
      <c r="T200" s="82">
        <f t="shared" ref="T200:U200" si="282">SUM(T185,T199)</f>
        <v>272.02799999999996</v>
      </c>
      <c r="U200" s="82">
        <f t="shared" si="282"/>
        <v>264.69899999999984</v>
      </c>
      <c r="V200" s="82">
        <f t="shared" ref="V200" si="283">SUM(V185,V199)</f>
        <v>231.70960520614886</v>
      </c>
      <c r="W200" s="110"/>
    </row>
    <row r="201" spans="2:23" outlineLevel="1" x14ac:dyDescent="0.25">
      <c r="B201" s="4" t="s">
        <v>51</v>
      </c>
      <c r="C201" s="1" t="s">
        <v>39</v>
      </c>
      <c r="D201" s="81"/>
      <c r="E201" s="81"/>
      <c r="F201" s="81"/>
      <c r="G201" s="81"/>
      <c r="H201" s="81">
        <v>38.594026330000005</v>
      </c>
      <c r="I201" s="81">
        <v>34.866848720000007</v>
      </c>
      <c r="J201" s="81">
        <v>34.889614759999994</v>
      </c>
      <c r="K201" s="81">
        <v>30.961132679999988</v>
      </c>
      <c r="L201" s="81">
        <v>34.115632189999999</v>
      </c>
      <c r="M201" s="81">
        <v>50.500096270000014</v>
      </c>
      <c r="N201" s="81">
        <v>65.07435744</v>
      </c>
      <c r="O201" s="81">
        <v>63.399193260000033</v>
      </c>
      <c r="P201" s="81">
        <v>60.276000000000003</v>
      </c>
      <c r="Q201" s="81">
        <v>65.700999999999993</v>
      </c>
      <c r="R201" s="81">
        <v>102.50350273000001</v>
      </c>
      <c r="S201" s="110"/>
      <c r="T201" s="81">
        <v>60.276000000000003</v>
      </c>
      <c r="U201" s="81">
        <v>65.700999999999993</v>
      </c>
      <c r="V201" s="81">
        <v>102.50304420000003</v>
      </c>
      <c r="W201" s="110"/>
    </row>
    <row r="202" spans="2:23" outlineLevel="1" x14ac:dyDescent="0.25">
      <c r="B202" s="4" t="s">
        <v>52</v>
      </c>
      <c r="C202" s="1" t="s">
        <v>39</v>
      </c>
      <c r="D202" s="81"/>
      <c r="E202" s="81"/>
      <c r="F202" s="81"/>
      <c r="G202" s="81"/>
      <c r="H202" s="81">
        <v>-5.6387781700000001</v>
      </c>
      <c r="I202" s="81">
        <v>-5.0595833000000008</v>
      </c>
      <c r="J202" s="81">
        <v>-9.8900211699999971</v>
      </c>
      <c r="K202" s="81">
        <v>-7.1795086400000061</v>
      </c>
      <c r="L202" s="81">
        <v>-12.345640020000001</v>
      </c>
      <c r="M202" s="81">
        <v>-13.2449881</v>
      </c>
      <c r="N202" s="81">
        <v>-6.0079855900000005</v>
      </c>
      <c r="O202" s="81">
        <v>-9.6700959899999983</v>
      </c>
      <c r="P202" s="81">
        <v>-7.9989999999999997</v>
      </c>
      <c r="Q202" s="81">
        <v>-6.6890000000000001</v>
      </c>
      <c r="R202" s="81">
        <v>-32.984140870000012</v>
      </c>
      <c r="S202" s="110"/>
      <c r="T202" s="81">
        <v>-25.2020053376351</v>
      </c>
      <c r="U202" s="81">
        <v>-25.079000000000001</v>
      </c>
      <c r="V202" s="81">
        <v>-51.934956102323277</v>
      </c>
      <c r="W202" s="110"/>
    </row>
    <row r="203" spans="2:23" s="29" customFormat="1" outlineLevel="1" x14ac:dyDescent="0.25">
      <c r="B203" s="28" t="s">
        <v>53</v>
      </c>
      <c r="C203" s="25" t="s">
        <v>39</v>
      </c>
      <c r="D203" s="82"/>
      <c r="E203" s="82"/>
      <c r="F203" s="82"/>
      <c r="G203" s="82"/>
      <c r="H203" s="82">
        <f t="shared" ref="H203:M203" si="284">SUM(H201:H202)</f>
        <v>32.955248160000004</v>
      </c>
      <c r="I203" s="82">
        <f t="shared" si="284"/>
        <v>29.807265420000007</v>
      </c>
      <c r="J203" s="82">
        <f t="shared" si="284"/>
        <v>24.999593589999996</v>
      </c>
      <c r="K203" s="82">
        <f t="shared" si="284"/>
        <v>23.781624039999983</v>
      </c>
      <c r="L203" s="82">
        <f t="shared" si="284"/>
        <v>21.769992169999998</v>
      </c>
      <c r="M203" s="82">
        <f t="shared" si="284"/>
        <v>37.255108170000014</v>
      </c>
      <c r="N203" s="82">
        <f t="shared" ref="N203:O203" si="285">SUM(N201:N202)</f>
        <v>59.066371849999996</v>
      </c>
      <c r="O203" s="82">
        <f t="shared" si="285"/>
        <v>53.729097270000032</v>
      </c>
      <c r="P203" s="82">
        <f t="shared" ref="P203:Q203" si="286">SUM(P201:P202)</f>
        <v>52.277000000000001</v>
      </c>
      <c r="Q203" s="82">
        <f t="shared" si="286"/>
        <v>59.011999999999993</v>
      </c>
      <c r="R203" s="82">
        <f t="shared" ref="R203" si="287">SUM(R201:R202)</f>
        <v>69.519361860000004</v>
      </c>
      <c r="S203" s="110"/>
      <c r="T203" s="82">
        <f>SUM(T201:T202)</f>
        <v>35.073994662364903</v>
      </c>
      <c r="U203" s="82">
        <f t="shared" ref="U203:V203" si="288">SUM(U201:U202)</f>
        <v>40.621999999999993</v>
      </c>
      <c r="V203" s="82">
        <f t="shared" si="288"/>
        <v>50.568088097676757</v>
      </c>
      <c r="W203" s="110"/>
    </row>
    <row r="204" spans="2:23" outlineLevel="1" x14ac:dyDescent="0.25">
      <c r="B204" s="28" t="s">
        <v>112</v>
      </c>
      <c r="C204" s="25" t="s">
        <v>39</v>
      </c>
      <c r="D204" s="82"/>
      <c r="E204" s="82"/>
      <c r="F204" s="82"/>
      <c r="G204" s="82"/>
      <c r="H204" s="82">
        <f t="shared" ref="H204:M204" si="289">SUM(H200,H203)</f>
        <v>224.40373596311775</v>
      </c>
      <c r="I204" s="82">
        <f t="shared" si="289"/>
        <v>221.77081035493529</v>
      </c>
      <c r="J204" s="82">
        <f t="shared" si="289"/>
        <v>204.73206331249202</v>
      </c>
      <c r="K204" s="82">
        <f t="shared" si="289"/>
        <v>244.08877980945454</v>
      </c>
      <c r="L204" s="82">
        <f t="shared" si="289"/>
        <v>295.25797803168996</v>
      </c>
      <c r="M204" s="82">
        <f t="shared" si="289"/>
        <v>235.98907646236853</v>
      </c>
      <c r="N204" s="82">
        <f t="shared" ref="N204:O204" si="290">SUM(N200,N203)</f>
        <v>238.16045911759267</v>
      </c>
      <c r="O204" s="82">
        <f t="shared" si="290"/>
        <v>272.92766020158899</v>
      </c>
      <c r="P204" s="82">
        <f t="shared" ref="P204:Q204" si="291">SUM(P200,P203)</f>
        <v>312.6046</v>
      </c>
      <c r="Q204" s="82">
        <f t="shared" si="291"/>
        <v>310.87499999999983</v>
      </c>
      <c r="R204" s="82">
        <f t="shared" ref="R204" si="292">SUM(R200,R203)</f>
        <v>287.58423820606595</v>
      </c>
      <c r="S204" s="110"/>
      <c r="T204" s="82">
        <f>SUM(T200,T203)</f>
        <v>307.10199466236486</v>
      </c>
      <c r="U204" s="82">
        <f t="shared" ref="U204:V204" si="293">SUM(U200,U203)</f>
        <v>305.32099999999986</v>
      </c>
      <c r="V204" s="82">
        <f t="shared" si="293"/>
        <v>282.27769330382563</v>
      </c>
      <c r="W204" s="110"/>
    </row>
    <row r="205" spans="2:23" outlineLevel="1" collapsed="1" x14ac:dyDescent="0.25">
      <c r="B205" s="4" t="s">
        <v>55</v>
      </c>
      <c r="C205" s="1" t="s">
        <v>39</v>
      </c>
      <c r="D205" s="81"/>
      <c r="E205" s="81"/>
      <c r="F205" s="81"/>
      <c r="G205" s="81"/>
      <c r="H205" s="81">
        <v>-63.518711449999984</v>
      </c>
      <c r="I205" s="81">
        <v>-55.452990150000005</v>
      </c>
      <c r="J205" s="81">
        <v>-53.195999999999998</v>
      </c>
      <c r="K205" s="81">
        <v>-69.899770410000002</v>
      </c>
      <c r="L205" s="81">
        <v>-91.07129664</v>
      </c>
      <c r="M205" s="81">
        <v>-75.264880270000035</v>
      </c>
      <c r="N205" s="81">
        <v>-66.53282308999998</v>
      </c>
      <c r="O205" s="81">
        <v>-82.220434999999995</v>
      </c>
      <c r="P205" s="81">
        <v>-103.0314</v>
      </c>
      <c r="Q205" s="81">
        <v>-108.056</v>
      </c>
      <c r="R205" s="81">
        <v>-93.097765219999971</v>
      </c>
      <c r="S205" s="110"/>
      <c r="T205" s="81">
        <v>-103.032</v>
      </c>
      <c r="U205" s="81">
        <v>-108.056</v>
      </c>
      <c r="V205" s="81">
        <v>-93.097000000000023</v>
      </c>
      <c r="W205" s="110"/>
    </row>
    <row r="206" spans="2:23" outlineLevel="1" x14ac:dyDescent="0.25">
      <c r="B206" s="4" t="s">
        <v>56</v>
      </c>
      <c r="C206" s="1" t="s">
        <v>39</v>
      </c>
      <c r="D206" s="81"/>
      <c r="E206" s="81"/>
      <c r="F206" s="81"/>
      <c r="G206" s="81"/>
      <c r="H206" s="81">
        <v>-1.0639335556602609</v>
      </c>
      <c r="I206" s="81">
        <v>-4.0617307296778256</v>
      </c>
      <c r="J206" s="81">
        <v>3.7519999999999998</v>
      </c>
      <c r="K206" s="81">
        <v>-0.95693559466191447</v>
      </c>
      <c r="L206" s="81">
        <v>9.8834493968253625</v>
      </c>
      <c r="M206" s="81">
        <v>-10.695755341605173</v>
      </c>
      <c r="N206" s="81">
        <v>18.551305944779813</v>
      </c>
      <c r="O206" s="81">
        <v>43.348804279811098</v>
      </c>
      <c r="P206" s="81">
        <v>-0.54700000000000004</v>
      </c>
      <c r="Q206" s="81">
        <v>24.254999999999999</v>
      </c>
      <c r="R206" s="81">
        <v>21.44938290956684</v>
      </c>
      <c r="S206" s="110"/>
      <c r="T206" s="81">
        <v>1.3242797139963562</v>
      </c>
      <c r="U206" s="81">
        <v>26.143999999999998</v>
      </c>
      <c r="V206" s="81">
        <v>23.252720286003644</v>
      </c>
      <c r="W206" s="110"/>
    </row>
    <row r="207" spans="2:23" outlineLevel="1" x14ac:dyDescent="0.25">
      <c r="B207" s="28" t="s">
        <v>57</v>
      </c>
      <c r="C207" s="25" t="s">
        <v>39</v>
      </c>
      <c r="D207" s="82"/>
      <c r="E207" s="82"/>
      <c r="F207" s="82"/>
      <c r="G207" s="82"/>
      <c r="H207" s="82">
        <f t="shared" ref="H207:M207" si="294">SUM(H205:H206)</f>
        <v>-64.58264500566024</v>
      </c>
      <c r="I207" s="82">
        <f t="shared" si="294"/>
        <v>-59.514720879677832</v>
      </c>
      <c r="J207" s="82">
        <f t="shared" si="294"/>
        <v>-49.443999999999996</v>
      </c>
      <c r="K207" s="82">
        <f t="shared" si="294"/>
        <v>-70.856706004661916</v>
      </c>
      <c r="L207" s="82">
        <f t="shared" si="294"/>
        <v>-81.187847243174645</v>
      </c>
      <c r="M207" s="82">
        <f t="shared" si="294"/>
        <v>-85.960635611605213</v>
      </c>
      <c r="N207" s="82">
        <f t="shared" ref="N207:O207" si="295">SUM(N205:N206)</f>
        <v>-47.981517145220167</v>
      </c>
      <c r="O207" s="82">
        <f t="shared" si="295"/>
        <v>-38.871630720188897</v>
      </c>
      <c r="P207" s="82">
        <f t="shared" ref="P207:Q207" si="296">SUM(P205:P206)</f>
        <v>-103.5784</v>
      </c>
      <c r="Q207" s="82">
        <f t="shared" si="296"/>
        <v>-83.801000000000002</v>
      </c>
      <c r="R207" s="82">
        <f t="shared" ref="R207" si="297">SUM(R205:R206)</f>
        <v>-71.648382310433135</v>
      </c>
      <c r="S207" s="110"/>
      <c r="T207" s="82">
        <f>SUM(T205:T206)</f>
        <v>-101.70772028600364</v>
      </c>
      <c r="U207" s="82">
        <f t="shared" ref="U207:V207" si="298">SUM(U205:U206)</f>
        <v>-81.912000000000006</v>
      </c>
      <c r="V207" s="82">
        <f t="shared" si="298"/>
        <v>-69.844279713996372</v>
      </c>
      <c r="W207" s="110"/>
    </row>
    <row r="208" spans="2:23" outlineLevel="1" x14ac:dyDescent="0.25">
      <c r="B208" s="30" t="s">
        <v>58</v>
      </c>
      <c r="C208" s="25" t="s">
        <v>39</v>
      </c>
      <c r="D208" s="82"/>
      <c r="E208" s="82"/>
      <c r="F208" s="82"/>
      <c r="G208" s="82"/>
      <c r="H208" s="82">
        <f t="shared" ref="H208:M208" si="299">SUM(H204,H207)</f>
        <v>159.8210909574575</v>
      </c>
      <c r="I208" s="82">
        <f t="shared" si="299"/>
        <v>162.25608947525745</v>
      </c>
      <c r="J208" s="82">
        <f t="shared" si="299"/>
        <v>155.28806331249203</v>
      </c>
      <c r="K208" s="82">
        <f t="shared" si="299"/>
        <v>173.23207380479261</v>
      </c>
      <c r="L208" s="82">
        <f t="shared" si="299"/>
        <v>214.07013078851531</v>
      </c>
      <c r="M208" s="82">
        <f t="shared" si="299"/>
        <v>150.02844085076333</v>
      </c>
      <c r="N208" s="82">
        <f t="shared" ref="N208:O208" si="300">SUM(N204,N207)</f>
        <v>190.17894197237251</v>
      </c>
      <c r="O208" s="82">
        <f t="shared" si="300"/>
        <v>234.05602948140009</v>
      </c>
      <c r="P208" s="82">
        <f t="shared" ref="P208:Q208" si="301">SUM(P204,P207)</f>
        <v>209.02620000000002</v>
      </c>
      <c r="Q208" s="82">
        <f t="shared" si="301"/>
        <v>227.07399999999984</v>
      </c>
      <c r="R208" s="82">
        <f t="shared" ref="R208" si="302">SUM(R204,R207)</f>
        <v>215.93585589563281</v>
      </c>
      <c r="S208" s="110"/>
      <c r="T208" s="82">
        <f>SUM(T204,T207)</f>
        <v>205.39427437636124</v>
      </c>
      <c r="U208" s="82">
        <f t="shared" ref="U208:V208" si="303">SUM(U204,U207)</f>
        <v>223.40899999999985</v>
      </c>
      <c r="V208" s="82">
        <f t="shared" si="303"/>
        <v>212.43341358982926</v>
      </c>
      <c r="W208" s="110"/>
    </row>
    <row r="209" spans="2:23" outlineLevel="1" collapsed="1" x14ac:dyDescent="0.25">
      <c r="B209" s="31" t="s">
        <v>60</v>
      </c>
      <c r="C209" s="32" t="s">
        <v>25</v>
      </c>
      <c r="D209" s="80"/>
      <c r="E209" s="80"/>
      <c r="F209" s="80"/>
      <c r="G209" s="80"/>
      <c r="H209" s="80">
        <f t="shared" ref="H209:U209" si="304">H208/H179</f>
        <v>0.18002469789557771</v>
      </c>
      <c r="I209" s="80">
        <f t="shared" si="304"/>
        <v>0.17508397517503738</v>
      </c>
      <c r="J209" s="80">
        <f t="shared" si="304"/>
        <v>0.15690551339606892</v>
      </c>
      <c r="K209" s="80">
        <f t="shared" si="304"/>
        <v>0.16596568489210201</v>
      </c>
      <c r="L209" s="80">
        <f t="shared" si="304"/>
        <v>0.19641775305321776</v>
      </c>
      <c r="M209" s="80">
        <f t="shared" si="304"/>
        <v>0.13504529987493874</v>
      </c>
      <c r="N209" s="80">
        <f t="shared" si="304"/>
        <v>0.16342117575940615</v>
      </c>
      <c r="O209" s="80">
        <f t="shared" si="304"/>
        <v>0.19322033000579572</v>
      </c>
      <c r="P209" s="80">
        <f t="shared" si="304"/>
        <v>0.16628973747016706</v>
      </c>
      <c r="Q209" s="80">
        <f t="shared" ref="Q209:R209" si="305">Q208/Q179</f>
        <v>0.17792198430408937</v>
      </c>
      <c r="R209" s="80">
        <f t="shared" si="305"/>
        <v>0.164113554634988</v>
      </c>
      <c r="T209" s="80">
        <f t="shared" si="304"/>
        <v>0.16340037738771776</v>
      </c>
      <c r="U209" s="80">
        <f t="shared" si="304"/>
        <v>0.17505030338740807</v>
      </c>
      <c r="V209" s="80">
        <f t="shared" ref="V209" si="306">V208/V179</f>
        <v>0.16145166110959219</v>
      </c>
      <c r="W209" s="110"/>
    </row>
    <row r="210" spans="2:23" x14ac:dyDescent="0.25"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P210" s="101"/>
      <c r="Q210" s="101"/>
      <c r="R210" s="101"/>
      <c r="T210" s="1"/>
      <c r="U210" s="40"/>
    </row>
    <row r="211" spans="2:23" x14ac:dyDescent="0.25"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T211" s="1"/>
      <c r="U211" s="40"/>
    </row>
    <row r="212" spans="2:23" x14ac:dyDescent="0.25">
      <c r="B212" s="6" t="s">
        <v>13</v>
      </c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40"/>
      <c r="T212" s="1"/>
      <c r="U212" s="40"/>
    </row>
    <row r="213" spans="2:23" outlineLevel="1" x14ac:dyDescent="0.25">
      <c r="B213" s="5" t="s">
        <v>10</v>
      </c>
      <c r="C213" s="5" t="s">
        <v>0</v>
      </c>
      <c r="D213" s="5" t="s">
        <v>1</v>
      </c>
      <c r="E213" s="5" t="s">
        <v>2</v>
      </c>
      <c r="F213" s="5" t="s">
        <v>3</v>
      </c>
      <c r="G213" s="5" t="s">
        <v>4</v>
      </c>
      <c r="H213" s="5" t="s">
        <v>5</v>
      </c>
      <c r="I213" s="5" t="s">
        <v>6</v>
      </c>
      <c r="J213" s="5" t="s">
        <v>7</v>
      </c>
      <c r="K213" s="5" t="s">
        <v>8</v>
      </c>
      <c r="L213" s="5" t="s">
        <v>9</v>
      </c>
      <c r="M213" s="5" t="s">
        <v>361</v>
      </c>
      <c r="N213" s="5" t="s">
        <v>371</v>
      </c>
      <c r="O213" s="5" t="s">
        <v>375</v>
      </c>
      <c r="P213" s="5" t="s">
        <v>379</v>
      </c>
      <c r="Q213" s="109" t="s">
        <v>395</v>
      </c>
      <c r="R213" s="5" t="s">
        <v>399</v>
      </c>
      <c r="T213" s="103" t="s">
        <v>380</v>
      </c>
      <c r="U213" s="103" t="s">
        <v>394</v>
      </c>
      <c r="V213" s="103" t="s">
        <v>400</v>
      </c>
    </row>
    <row r="214" spans="2:23" outlineLevel="1" x14ac:dyDescent="0.25">
      <c r="B214" s="32" t="s">
        <v>54</v>
      </c>
      <c r="C214" s="25" t="s">
        <v>39</v>
      </c>
      <c r="D214" s="79"/>
      <c r="E214" s="79"/>
      <c r="F214" s="79"/>
      <c r="G214" s="79"/>
      <c r="H214" s="79">
        <f t="shared" ref="H214:J214" si="307">H200</f>
        <v>191.44848780311776</v>
      </c>
      <c r="I214" s="79">
        <f t="shared" si="307"/>
        <v>191.9635449349353</v>
      </c>
      <c r="J214" s="79">
        <f t="shared" si="307"/>
        <v>179.73246972249203</v>
      </c>
      <c r="K214" s="79">
        <f t="shared" ref="K214:P214" si="308">K200</f>
        <v>220.30715576945457</v>
      </c>
      <c r="L214" s="79">
        <f t="shared" si="308"/>
        <v>273.48798586168994</v>
      </c>
      <c r="M214" s="79">
        <f t="shared" si="308"/>
        <v>198.73396829236853</v>
      </c>
      <c r="N214" s="79">
        <f t="shared" si="308"/>
        <v>179.09408726759267</v>
      </c>
      <c r="O214" s="79">
        <f t="shared" si="308"/>
        <v>219.19856293158898</v>
      </c>
      <c r="P214" s="79">
        <f t="shared" si="308"/>
        <v>260.32760000000002</v>
      </c>
      <c r="Q214" s="79">
        <f>Q200</f>
        <v>251.86299999999983</v>
      </c>
      <c r="R214" s="79">
        <f>R200</f>
        <v>218.06487634606594</v>
      </c>
      <c r="T214" s="79">
        <f>T200</f>
        <v>272.02799999999996</v>
      </c>
      <c r="U214" s="79">
        <f>U200</f>
        <v>264.69899999999984</v>
      </c>
      <c r="V214" s="79">
        <f>V200</f>
        <v>231.70960520614886</v>
      </c>
      <c r="W214" s="104"/>
    </row>
    <row r="215" spans="2:23" outlineLevel="1" x14ac:dyDescent="0.25">
      <c r="B215" s="3" t="s">
        <v>61</v>
      </c>
      <c r="C215" s="1" t="s">
        <v>39</v>
      </c>
      <c r="D215" s="85"/>
      <c r="E215" s="85"/>
      <c r="F215" s="85"/>
      <c r="G215" s="85"/>
      <c r="H215" s="85">
        <v>6.0242368499999994</v>
      </c>
      <c r="I215" s="81">
        <v>6.6669999999999998</v>
      </c>
      <c r="J215" s="81">
        <v>7.0949999999999998</v>
      </c>
      <c r="K215" s="78">
        <v>18.80874150999999</v>
      </c>
      <c r="L215" s="81">
        <v>8.3765723999999988</v>
      </c>
      <c r="M215" s="85">
        <v>9</v>
      </c>
      <c r="N215" s="85">
        <v>9.7270420000000009</v>
      </c>
      <c r="O215" s="85">
        <v>9.1549999999999994</v>
      </c>
      <c r="P215" s="85">
        <v>10.69301637</v>
      </c>
      <c r="Q215" s="85">
        <v>11.01398363</v>
      </c>
      <c r="R215" s="85">
        <v>11.983914550000012</v>
      </c>
      <c r="S215" s="110"/>
      <c r="T215" s="85">
        <v>22.055190667608386</v>
      </c>
      <c r="U215" s="85">
        <v>23.942809332391612</v>
      </c>
      <c r="V215" s="85">
        <v>27.295533679864221</v>
      </c>
      <c r="W215" s="96"/>
    </row>
    <row r="216" spans="2:23" outlineLevel="1" x14ac:dyDescent="0.25">
      <c r="B216" s="3" t="s">
        <v>62</v>
      </c>
      <c r="C216" s="1" t="s">
        <v>39</v>
      </c>
      <c r="D216" s="81"/>
      <c r="E216" s="81"/>
      <c r="F216" s="81"/>
      <c r="G216" s="81"/>
      <c r="H216" s="81">
        <v>0.1885677</v>
      </c>
      <c r="I216" s="81">
        <v>0.374</v>
      </c>
      <c r="J216" s="81">
        <v>0.88900000000000001</v>
      </c>
      <c r="K216" s="78">
        <v>0.94117630999999979</v>
      </c>
      <c r="L216" s="81">
        <v>0.99946377999999991</v>
      </c>
      <c r="M216" s="81">
        <v>1.3</v>
      </c>
      <c r="N216" s="81">
        <v>1.4172940000000001</v>
      </c>
      <c r="O216" s="81">
        <v>2.4830000000000001</v>
      </c>
      <c r="P216" s="81">
        <v>6.4059999999999997</v>
      </c>
      <c r="Q216" s="81">
        <v>5.1234139999999995</v>
      </c>
      <c r="R216" s="81">
        <v>5.2960270999999892</v>
      </c>
      <c r="S216" s="110"/>
      <c r="T216" s="113">
        <v>6.4059999999999997</v>
      </c>
      <c r="U216" s="113">
        <v>5.1234139999999995</v>
      </c>
      <c r="V216" s="113">
        <v>5.2941205299999865</v>
      </c>
    </row>
    <row r="217" spans="2:23" outlineLevel="1" collapsed="1" x14ac:dyDescent="0.25">
      <c r="B217" s="32" t="s">
        <v>13</v>
      </c>
      <c r="C217" s="25" t="s">
        <v>39</v>
      </c>
      <c r="D217" s="79"/>
      <c r="E217" s="79"/>
      <c r="F217" s="79"/>
      <c r="G217" s="79"/>
      <c r="H217" s="79">
        <f t="shared" ref="H217:L217" si="309">SUM(H214:H216)</f>
        <v>197.66129235311774</v>
      </c>
      <c r="I217" s="79">
        <f t="shared" si="309"/>
        <v>199.0045449349353</v>
      </c>
      <c r="J217" s="79">
        <f t="shared" si="309"/>
        <v>187.71646972249204</v>
      </c>
      <c r="K217" s="79">
        <f t="shared" si="309"/>
        <v>240.05707358945455</v>
      </c>
      <c r="L217" s="79">
        <f t="shared" si="309"/>
        <v>282.86402204168991</v>
      </c>
      <c r="M217" s="79">
        <f t="shared" ref="M217:N217" si="310">SUM(M214:M216)</f>
        <v>209.03396829236854</v>
      </c>
      <c r="N217" s="79">
        <f t="shared" si="310"/>
        <v>190.23842326759268</v>
      </c>
      <c r="O217" s="79">
        <f t="shared" ref="O217:P217" si="311">SUM(O214:O216)</f>
        <v>230.83656293158899</v>
      </c>
      <c r="P217" s="79">
        <f t="shared" si="311"/>
        <v>277.42661637000003</v>
      </c>
      <c r="Q217" s="79">
        <f t="shared" ref="Q217:R217" si="312">SUM(Q214:Q216)</f>
        <v>268.00039762999984</v>
      </c>
      <c r="R217" s="79">
        <f t="shared" si="312"/>
        <v>235.34481799606596</v>
      </c>
      <c r="T217" s="79">
        <f t="shared" ref="T217:U217" si="313">SUM(T214:T216)</f>
        <v>300.48919066760834</v>
      </c>
      <c r="U217" s="79">
        <f t="shared" si="313"/>
        <v>293.76522333239149</v>
      </c>
      <c r="V217" s="79">
        <f t="shared" ref="V217" si="314">SUM(V214:V216)</f>
        <v>264.29925941601306</v>
      </c>
    </row>
    <row r="218" spans="2:23" outlineLevel="1" x14ac:dyDescent="0.25">
      <c r="B218" s="31" t="s">
        <v>238</v>
      </c>
      <c r="C218" s="32" t="s">
        <v>25</v>
      </c>
      <c r="D218" s="71"/>
      <c r="E218" s="71"/>
      <c r="F218" s="71"/>
      <c r="G218" s="71"/>
      <c r="H218" s="71">
        <f t="shared" ref="H218:T218" si="315">H217/H179</f>
        <v>0.22264842661467946</v>
      </c>
      <c r="I218" s="71">
        <f t="shared" si="315"/>
        <v>0.21473774523834424</v>
      </c>
      <c r="J218" s="71">
        <f t="shared" si="315"/>
        <v>0.18967168774224683</v>
      </c>
      <c r="K218" s="71">
        <f t="shared" si="315"/>
        <v>0.22998764464577642</v>
      </c>
      <c r="L218" s="71">
        <f t="shared" si="315"/>
        <v>0.25953885030281543</v>
      </c>
      <c r="M218" s="71">
        <f t="shared" si="315"/>
        <v>0.18815802371879226</v>
      </c>
      <c r="N218" s="71">
        <f t="shared" si="315"/>
        <v>0.16347228816491099</v>
      </c>
      <c r="O218" s="71">
        <f t="shared" si="315"/>
        <v>0.19056256301480884</v>
      </c>
      <c r="P218" s="71">
        <f t="shared" si="315"/>
        <v>0.22070534317422438</v>
      </c>
      <c r="Q218" s="71">
        <f t="shared" ref="Q218:R218" si="316">Q217/Q179</f>
        <v>0.20998953002375689</v>
      </c>
      <c r="R218" s="71">
        <f t="shared" si="316"/>
        <v>0.17886457293561411</v>
      </c>
      <c r="T218" s="71">
        <f t="shared" si="315"/>
        <v>0.23905265765123973</v>
      </c>
      <c r="U218" s="71">
        <f t="shared" ref="U218:V218" si="317">U217/U179</f>
        <v>0.23017734947564714</v>
      </c>
      <c r="V218" s="71">
        <f t="shared" si="317"/>
        <v>0.20087025737458344</v>
      </c>
    </row>
    <row r="219" spans="2:23" x14ac:dyDescent="0.25">
      <c r="D219" s="61"/>
      <c r="E219" s="61"/>
      <c r="F219" s="61"/>
      <c r="G219" s="61"/>
      <c r="H219" s="61"/>
      <c r="I219" s="61"/>
      <c r="J219" s="61"/>
      <c r="K219" s="61"/>
      <c r="L219" s="61"/>
      <c r="M219" s="99"/>
      <c r="N219" s="99"/>
      <c r="T219" s="1"/>
      <c r="U219" s="40"/>
    </row>
    <row r="220" spans="2:23" x14ac:dyDescent="0.25">
      <c r="N220" s="40"/>
      <c r="T220" s="1"/>
      <c r="U220" s="40"/>
    </row>
    <row r="221" spans="2:23" x14ac:dyDescent="0.25">
      <c r="B221" s="6" t="s">
        <v>14</v>
      </c>
      <c r="L221" s="40"/>
      <c r="M221" s="98"/>
      <c r="N221" s="40"/>
      <c r="T221" s="1"/>
      <c r="U221" s="40"/>
    </row>
    <row r="222" spans="2:23" outlineLevel="1" x14ac:dyDescent="0.25">
      <c r="B222" s="5" t="s">
        <v>10</v>
      </c>
      <c r="C222" s="5" t="s">
        <v>0</v>
      </c>
      <c r="D222" s="5" t="s">
        <v>1</v>
      </c>
      <c r="E222" s="5" t="s">
        <v>2</v>
      </c>
      <c r="F222" s="5" t="s">
        <v>3</v>
      </c>
      <c r="G222" s="5" t="s">
        <v>4</v>
      </c>
      <c r="H222" s="5" t="s">
        <v>5</v>
      </c>
      <c r="I222" s="5" t="s">
        <v>6</v>
      </c>
      <c r="J222" s="5" t="s">
        <v>7</v>
      </c>
      <c r="K222" s="5" t="s">
        <v>8</v>
      </c>
      <c r="L222" s="5" t="s">
        <v>9</v>
      </c>
      <c r="M222" s="5" t="s">
        <v>361</v>
      </c>
      <c r="N222" s="5" t="s">
        <v>371</v>
      </c>
      <c r="O222" s="5" t="s">
        <v>375</v>
      </c>
      <c r="P222" s="5" t="s">
        <v>379</v>
      </c>
      <c r="Q222" s="109" t="s">
        <v>395</v>
      </c>
      <c r="R222" s="5" t="s">
        <v>399</v>
      </c>
      <c r="T222" s="103" t="s">
        <v>380</v>
      </c>
      <c r="U222" s="103" t="s">
        <v>394</v>
      </c>
      <c r="V222" s="103" t="s">
        <v>400</v>
      </c>
    </row>
    <row r="223" spans="2:23" s="37" customFormat="1" outlineLevel="1" x14ac:dyDescent="0.25">
      <c r="B223" s="25" t="s">
        <v>63</v>
      </c>
      <c r="C223" s="25" t="s">
        <v>39</v>
      </c>
      <c r="D223" s="86"/>
      <c r="E223" s="86"/>
      <c r="F223" s="86"/>
      <c r="G223" s="86"/>
      <c r="H223" s="86">
        <f t="shared" ref="H223:M223" si="318">SUM(H224,H233)</f>
        <v>1881.5553196701494</v>
      </c>
      <c r="I223" s="86">
        <f t="shared" si="318"/>
        <v>1950.5</v>
      </c>
      <c r="J223" s="86">
        <f t="shared" si="318"/>
        <v>2143.0200000000004</v>
      </c>
      <c r="K223" s="86">
        <f t="shared" si="318"/>
        <v>2336.1480000000001</v>
      </c>
      <c r="L223" s="86">
        <f t="shared" si="318"/>
        <v>2450.4940000000001</v>
      </c>
      <c r="M223" s="86">
        <f t="shared" si="318"/>
        <v>4758.8999999999996</v>
      </c>
      <c r="N223" s="86">
        <f t="shared" ref="N223" si="319">SUM(N224,N233)</f>
        <v>4635.777</v>
      </c>
      <c r="O223" s="86">
        <f t="shared" ref="O223" si="320">SUM(O224,O233)</f>
        <v>4876.6739275386781</v>
      </c>
      <c r="P223" s="86">
        <f t="shared" ref="P223:Q223" si="321">SUM(P224,P233)</f>
        <v>5175.5310000000009</v>
      </c>
      <c r="Q223" s="86">
        <f t="shared" si="321"/>
        <v>5232.201</v>
      </c>
      <c r="R223" s="86">
        <f t="shared" ref="R223" si="322">SUM(R224,R233)</f>
        <v>10039.836000000001</v>
      </c>
      <c r="S223" s="110"/>
      <c r="T223" s="86">
        <f>SUM(T224,T233)</f>
        <v>5978.7511107679957</v>
      </c>
      <c r="U223" s="86">
        <f>SUM(U224,U233)</f>
        <v>6087.942</v>
      </c>
      <c r="V223" s="86">
        <f>SUM(V224,V233)</f>
        <v>10896.109</v>
      </c>
      <c r="W223" s="96"/>
    </row>
    <row r="224" spans="2:23" outlineLevel="1" x14ac:dyDescent="0.25">
      <c r="B224" s="28" t="s">
        <v>72</v>
      </c>
      <c r="C224" s="25" t="s">
        <v>39</v>
      </c>
      <c r="D224" s="82"/>
      <c r="E224" s="82"/>
      <c r="F224" s="82"/>
      <c r="G224" s="82"/>
      <c r="H224" s="82">
        <f t="shared" ref="H224:L224" si="323">SUM(H225:H232)</f>
        <v>1115.7090000000001</v>
      </c>
      <c r="I224" s="82">
        <f t="shared" si="323"/>
        <v>1042.7</v>
      </c>
      <c r="J224" s="82">
        <f t="shared" si="323"/>
        <v>1131.9040000000002</v>
      </c>
      <c r="K224" s="82">
        <f t="shared" si="323"/>
        <v>1238.9780000000001</v>
      </c>
      <c r="L224" s="82">
        <f t="shared" si="323"/>
        <v>1249.9190000000001</v>
      </c>
      <c r="M224" s="82">
        <f t="shared" ref="M224" si="324">SUM(M225:M232)</f>
        <v>1138.5999999999999</v>
      </c>
      <c r="N224" s="82">
        <f t="shared" ref="N224" si="325">SUM(N225:N232)</f>
        <v>1096.297</v>
      </c>
      <c r="O224" s="82">
        <f t="shared" ref="O224" si="326">SUM(O225:O232)</f>
        <v>1275.9539903886778</v>
      </c>
      <c r="P224" s="82">
        <f t="shared" ref="P224" si="327">SUM(P225:P232)</f>
        <v>1227.3130000000001</v>
      </c>
      <c r="Q224" s="82">
        <f>SUM(Q225:Q232)</f>
        <v>1926.2579999999998</v>
      </c>
      <c r="R224" s="82">
        <f>SUM(R225:R232)</f>
        <v>1934.2089999999994</v>
      </c>
      <c r="T224" s="82">
        <f>SUM(T225:T232)</f>
        <v>1227.3130000000001</v>
      </c>
      <c r="U224" s="82">
        <f>SUM(U225:U232)</f>
        <v>1926.2579999999998</v>
      </c>
      <c r="V224" s="82">
        <f>SUM(V225:V232)</f>
        <v>1934.2089999999994</v>
      </c>
      <c r="W224" s="96"/>
    </row>
    <row r="225" spans="2:23" outlineLevel="1" x14ac:dyDescent="0.25">
      <c r="B225" s="41" t="s">
        <v>64</v>
      </c>
      <c r="C225" s="1" t="s">
        <v>39</v>
      </c>
      <c r="D225" s="81"/>
      <c r="E225" s="81"/>
      <c r="F225" s="81"/>
      <c r="G225" s="81"/>
      <c r="H225" s="81">
        <v>71.391000000000005</v>
      </c>
      <c r="I225" s="106">
        <v>56.2</v>
      </c>
      <c r="J225" s="106">
        <v>62.487000000000002</v>
      </c>
      <c r="K225" s="81">
        <v>104.209</v>
      </c>
      <c r="L225" s="81">
        <v>347.75</v>
      </c>
      <c r="M225" s="81">
        <v>113</v>
      </c>
      <c r="N225" s="81">
        <v>89.153999999999996</v>
      </c>
      <c r="O225" s="81">
        <v>185.48434180000004</v>
      </c>
      <c r="P225" s="81">
        <v>143.035</v>
      </c>
      <c r="Q225" s="81">
        <v>142.95099999999999</v>
      </c>
      <c r="R225" s="81">
        <v>169.62</v>
      </c>
      <c r="T225" s="81">
        <v>143.035</v>
      </c>
      <c r="U225" s="81">
        <v>142.95099999999999</v>
      </c>
      <c r="V225" s="81">
        <v>169.62</v>
      </c>
      <c r="W225" s="96"/>
    </row>
    <row r="226" spans="2:23" outlineLevel="1" collapsed="1" x14ac:dyDescent="0.25">
      <c r="B226" s="41" t="s">
        <v>65</v>
      </c>
      <c r="C226" s="1" t="s">
        <v>39</v>
      </c>
      <c r="D226" s="81"/>
      <c r="E226" s="81"/>
      <c r="F226" s="81"/>
      <c r="G226" s="81"/>
      <c r="H226" s="107">
        <v>830.29700000000003</v>
      </c>
      <c r="I226" s="81">
        <v>717.1</v>
      </c>
      <c r="J226" s="106">
        <v>767.27700000000004</v>
      </c>
      <c r="K226" s="81">
        <v>802.81399999999996</v>
      </c>
      <c r="L226" s="81">
        <v>572.82299999999998</v>
      </c>
      <c r="M226" s="81">
        <v>671.9</v>
      </c>
      <c r="N226" s="81">
        <v>619.96100000000001</v>
      </c>
      <c r="O226" s="81">
        <v>702.36294742000007</v>
      </c>
      <c r="P226" s="81">
        <v>639.81700000000001</v>
      </c>
      <c r="Q226" s="81">
        <v>1093.973</v>
      </c>
      <c r="R226" s="81">
        <v>1151.5889999999999</v>
      </c>
      <c r="T226" s="81">
        <v>639.81700000000001</v>
      </c>
      <c r="U226" s="81">
        <v>1093.973</v>
      </c>
      <c r="V226" s="81">
        <v>1151.5889999999999</v>
      </c>
      <c r="W226" s="96"/>
    </row>
    <row r="227" spans="2:23" s="40" customFormat="1" outlineLevel="1" x14ac:dyDescent="0.25">
      <c r="B227" s="41" t="s">
        <v>66</v>
      </c>
      <c r="C227" s="1" t="s">
        <v>39</v>
      </c>
      <c r="D227" s="81"/>
      <c r="E227" s="81"/>
      <c r="F227" s="81"/>
      <c r="G227" s="81"/>
      <c r="H227" s="108">
        <v>51.832000000000001</v>
      </c>
      <c r="I227" s="81">
        <v>90.8</v>
      </c>
      <c r="J227" s="115">
        <v>120</v>
      </c>
      <c r="K227" s="81">
        <v>143.048</v>
      </c>
      <c r="L227" s="81">
        <v>120.2</v>
      </c>
      <c r="M227" s="81">
        <v>133.19999999999999</v>
      </c>
      <c r="N227" s="81">
        <v>153.69999999999999</v>
      </c>
      <c r="O227" s="81">
        <v>152.74700000000001</v>
      </c>
      <c r="P227" s="81">
        <v>167.571</v>
      </c>
      <c r="Q227" s="81">
        <v>173.709</v>
      </c>
      <c r="R227" s="81">
        <v>146.12899999999999</v>
      </c>
      <c r="T227" s="81">
        <v>167.571</v>
      </c>
      <c r="U227" s="81">
        <v>173.709</v>
      </c>
      <c r="V227" s="81">
        <v>146.12899999999999</v>
      </c>
      <c r="W227" s="96"/>
    </row>
    <row r="228" spans="2:23" outlineLevel="1" x14ac:dyDescent="0.25">
      <c r="B228" s="41" t="s">
        <v>67</v>
      </c>
      <c r="C228" s="1" t="s">
        <v>39</v>
      </c>
      <c r="D228" s="81"/>
      <c r="E228" s="81"/>
      <c r="F228" s="81"/>
      <c r="G228" s="81"/>
      <c r="H228" s="81">
        <v>13.805999999999999</v>
      </c>
      <c r="I228" s="81">
        <v>14.2</v>
      </c>
      <c r="J228" s="106">
        <v>14.666</v>
      </c>
      <c r="K228" s="81">
        <v>14.226000000000001</v>
      </c>
      <c r="L228" s="81">
        <v>12.553000000000001</v>
      </c>
      <c r="M228" s="81">
        <v>14.9</v>
      </c>
      <c r="N228" s="81">
        <v>12.407</v>
      </c>
      <c r="O228" s="81">
        <v>19.18699737</v>
      </c>
      <c r="P228" s="81">
        <v>17.748999999999999</v>
      </c>
      <c r="Q228" s="81">
        <v>20.271000000000001</v>
      </c>
      <c r="R228" s="81">
        <v>21.050999999999998</v>
      </c>
      <c r="T228" s="81">
        <v>17.748999999999999</v>
      </c>
      <c r="U228" s="81">
        <v>20.271000000000001</v>
      </c>
      <c r="V228" s="81">
        <v>21.050999999999998</v>
      </c>
      <c r="W228" s="96"/>
    </row>
    <row r="229" spans="2:23" s="37" customFormat="1" outlineLevel="1" x14ac:dyDescent="0.25">
      <c r="B229" s="41" t="s">
        <v>68</v>
      </c>
      <c r="C229" s="1" t="s">
        <v>39</v>
      </c>
      <c r="D229" s="81"/>
      <c r="E229" s="81"/>
      <c r="F229" s="81"/>
      <c r="G229" s="81"/>
      <c r="H229" s="81">
        <v>15.821</v>
      </c>
      <c r="I229" s="81">
        <v>16.399999999999999</v>
      </c>
      <c r="J229" s="106">
        <v>20.395</v>
      </c>
      <c r="K229" s="81">
        <v>26.504999999999999</v>
      </c>
      <c r="L229" s="81">
        <v>21.588999999999999</v>
      </c>
      <c r="M229" s="81">
        <v>23.3</v>
      </c>
      <c r="N229" s="81">
        <v>35.935000000000002</v>
      </c>
      <c r="O229" s="81">
        <v>65.287021069999994</v>
      </c>
      <c r="P229" s="81">
        <v>68.602000000000004</v>
      </c>
      <c r="Q229" s="81">
        <v>83.122</v>
      </c>
      <c r="R229" s="81">
        <v>82.581999999999994</v>
      </c>
      <c r="S229" s="40"/>
      <c r="T229" s="81">
        <v>68.602000000000004</v>
      </c>
      <c r="U229" s="81">
        <v>83.122</v>
      </c>
      <c r="V229" s="81">
        <v>82.581999999999994</v>
      </c>
      <c r="W229" s="96"/>
    </row>
    <row r="230" spans="2:23" outlineLevel="1" x14ac:dyDescent="0.25">
      <c r="B230" s="41" t="s">
        <v>69</v>
      </c>
      <c r="C230" s="1" t="s">
        <v>39</v>
      </c>
      <c r="D230" s="81"/>
      <c r="E230" s="81"/>
      <c r="F230" s="81"/>
      <c r="G230" s="81"/>
      <c r="H230" s="81">
        <v>10.018000000000001</v>
      </c>
      <c r="I230" s="106">
        <v>11.4</v>
      </c>
      <c r="J230" s="106">
        <v>13.159000000000001</v>
      </c>
      <c r="K230" s="81">
        <v>16.635000000000002</v>
      </c>
      <c r="L230" s="81">
        <v>22.382999999999999</v>
      </c>
      <c r="M230" s="81">
        <v>35</v>
      </c>
      <c r="N230" s="81">
        <v>33.869999999999997</v>
      </c>
      <c r="O230" s="81">
        <v>36.424999999999997</v>
      </c>
      <c r="P230" s="81">
        <v>68.59</v>
      </c>
      <c r="Q230" s="81">
        <v>307.39999999999998</v>
      </c>
      <c r="R230" s="81">
        <v>255.81</v>
      </c>
      <c r="T230" s="81">
        <v>68.59</v>
      </c>
      <c r="U230" s="81">
        <v>307.39999999999998</v>
      </c>
      <c r="V230" s="81">
        <v>255.81</v>
      </c>
      <c r="W230" s="96"/>
    </row>
    <row r="231" spans="2:23" outlineLevel="1" x14ac:dyDescent="0.25">
      <c r="B231" s="41" t="s">
        <v>70</v>
      </c>
      <c r="C231" s="1" t="s">
        <v>39</v>
      </c>
      <c r="D231" s="81"/>
      <c r="E231" s="81"/>
      <c r="F231" s="81"/>
      <c r="G231" s="81"/>
      <c r="H231" s="81">
        <v>25.646000000000001</v>
      </c>
      <c r="I231" s="81">
        <v>32.4</v>
      </c>
      <c r="J231" s="106">
        <v>30.106000000000002</v>
      </c>
      <c r="K231" s="81">
        <v>26.21</v>
      </c>
      <c r="L231" s="81">
        <v>28.745999999999999</v>
      </c>
      <c r="M231" s="81">
        <v>29.7</v>
      </c>
      <c r="N231" s="81">
        <v>27.646000000000001</v>
      </c>
      <c r="O231" s="81">
        <v>10.695</v>
      </c>
      <c r="P231" s="81">
        <v>0</v>
      </c>
      <c r="Q231" s="81">
        <v>0</v>
      </c>
      <c r="R231" s="81">
        <v>0</v>
      </c>
      <c r="T231" s="81">
        <v>0</v>
      </c>
      <c r="U231" s="81">
        <v>0</v>
      </c>
      <c r="V231" s="81">
        <v>0</v>
      </c>
      <c r="W231" s="96"/>
    </row>
    <row r="232" spans="2:23" outlineLevel="1" collapsed="1" x14ac:dyDescent="0.25">
      <c r="B232" s="41" t="s">
        <v>71</v>
      </c>
      <c r="C232" s="1" t="s">
        <v>39</v>
      </c>
      <c r="D232" s="81"/>
      <c r="E232" s="81"/>
      <c r="F232" s="81"/>
      <c r="G232" s="81"/>
      <c r="H232" s="81">
        <v>96.897999999999996</v>
      </c>
      <c r="I232" s="81">
        <v>104.2</v>
      </c>
      <c r="J232" s="106">
        <v>103.81399999999999</v>
      </c>
      <c r="K232" s="81">
        <v>105.331</v>
      </c>
      <c r="L232" s="81">
        <v>123.875</v>
      </c>
      <c r="M232" s="81">
        <v>117.6</v>
      </c>
      <c r="N232" s="81">
        <v>123.624</v>
      </c>
      <c r="O232" s="81">
        <v>103.76568272867783</v>
      </c>
      <c r="P232" s="81">
        <v>121.949</v>
      </c>
      <c r="Q232" s="81">
        <v>104.83199999999999</v>
      </c>
      <c r="R232" s="81">
        <v>107.428</v>
      </c>
      <c r="T232" s="81">
        <v>121.949</v>
      </c>
      <c r="U232" s="81">
        <v>104.83199999999999</v>
      </c>
      <c r="V232" s="81">
        <v>107.428</v>
      </c>
      <c r="W232" s="96"/>
    </row>
    <row r="233" spans="2:23" outlineLevel="1" x14ac:dyDescent="0.25">
      <c r="B233" s="28" t="s">
        <v>73</v>
      </c>
      <c r="C233" s="25" t="s">
        <v>39</v>
      </c>
      <c r="D233" s="82"/>
      <c r="E233" s="82"/>
      <c r="F233" s="82"/>
      <c r="G233" s="82"/>
      <c r="H233" s="82">
        <f>SUM(H234:H242)</f>
        <v>765.84631967014934</v>
      </c>
      <c r="I233" s="82">
        <f t="shared" ref="I233:J233" si="328">SUM(I234:I242)</f>
        <v>907.80000000000007</v>
      </c>
      <c r="J233" s="82">
        <f t="shared" si="328"/>
        <v>1011.1160000000001</v>
      </c>
      <c r="K233" s="82">
        <f t="shared" ref="K233:P233" si="329">SUM(K234:K242)</f>
        <v>1097.17</v>
      </c>
      <c r="L233" s="82">
        <f t="shared" si="329"/>
        <v>1200.575</v>
      </c>
      <c r="M233" s="82">
        <f t="shared" si="329"/>
        <v>3620.2999999999997</v>
      </c>
      <c r="N233" s="82">
        <f t="shared" si="329"/>
        <v>3539.48</v>
      </c>
      <c r="O233" s="82">
        <f t="shared" si="329"/>
        <v>3600.7199371500001</v>
      </c>
      <c r="P233" s="82">
        <f t="shared" si="329"/>
        <v>3948.2180000000003</v>
      </c>
      <c r="Q233" s="82">
        <f>SUM(Q234:Q242)</f>
        <v>3305.9430000000002</v>
      </c>
      <c r="R233" s="82">
        <f>SUM(R234:R242)</f>
        <v>8105.6270000000013</v>
      </c>
      <c r="T233" s="82">
        <f t="shared" ref="T233:V233" si="330">SUM(T234:T242)</f>
        <v>4751.4381107679956</v>
      </c>
      <c r="U233" s="82">
        <f t="shared" si="330"/>
        <v>4161.6840000000002</v>
      </c>
      <c r="V233" s="82">
        <f t="shared" si="330"/>
        <v>8961.9000000000015</v>
      </c>
      <c r="W233" s="96"/>
    </row>
    <row r="234" spans="2:23" outlineLevel="1" x14ac:dyDescent="0.25">
      <c r="B234" s="41" t="s">
        <v>309</v>
      </c>
      <c r="C234" s="1" t="s">
        <v>39</v>
      </c>
      <c r="D234" s="81"/>
      <c r="E234" s="81"/>
      <c r="F234" s="81"/>
      <c r="G234" s="81"/>
      <c r="H234" s="81">
        <v>317.63900000000001</v>
      </c>
      <c r="I234" s="81">
        <v>405.6</v>
      </c>
      <c r="J234" s="81">
        <v>464.69600000000003</v>
      </c>
      <c r="K234" s="81">
        <v>539.31399999999996</v>
      </c>
      <c r="L234" s="81">
        <v>582.755</v>
      </c>
      <c r="M234" s="81">
        <v>2938.4</v>
      </c>
      <c r="N234" s="81">
        <v>2784.76</v>
      </c>
      <c r="O234" s="81">
        <v>2685.6431887199997</v>
      </c>
      <c r="P234" s="81">
        <v>2981.2460000000001</v>
      </c>
      <c r="Q234" s="81">
        <v>2258.4349999999999</v>
      </c>
      <c r="R234" s="81">
        <v>6924.4440000000004</v>
      </c>
      <c r="T234" s="81">
        <v>2981.2460000000001</v>
      </c>
      <c r="U234" s="81">
        <v>2258.4349999999999</v>
      </c>
      <c r="V234" s="81">
        <v>6924.4440000000004</v>
      </c>
      <c r="W234" s="96"/>
    </row>
    <row r="235" spans="2:23" outlineLevel="1" x14ac:dyDescent="0.25">
      <c r="B235" s="41" t="s">
        <v>74</v>
      </c>
      <c r="C235" s="1" t="s">
        <v>39</v>
      </c>
      <c r="D235" s="81"/>
      <c r="E235" s="81"/>
      <c r="F235" s="81"/>
      <c r="G235" s="81"/>
      <c r="H235" s="81">
        <v>66.183999999999997</v>
      </c>
      <c r="I235" s="81">
        <v>62.1</v>
      </c>
      <c r="J235" s="81">
        <v>65.887</v>
      </c>
      <c r="K235" s="81">
        <v>64.917000000000002</v>
      </c>
      <c r="L235" s="81">
        <v>74.8</v>
      </c>
      <c r="M235" s="81">
        <v>64.099999999999994</v>
      </c>
      <c r="N235" s="81">
        <v>82.656000000000006</v>
      </c>
      <c r="O235" s="81">
        <v>126.00466</v>
      </c>
      <c r="P235" s="81">
        <v>125.458</v>
      </c>
      <c r="Q235" s="81">
        <v>149.71299999999999</v>
      </c>
      <c r="R235" s="81">
        <v>171.19800000000001</v>
      </c>
      <c r="T235" s="81">
        <v>127.32893999799634</v>
      </c>
      <c r="U235" s="81">
        <v>153.47300000000001</v>
      </c>
      <c r="V235" s="81">
        <v>176.77699999999999</v>
      </c>
      <c r="W235" s="96"/>
    </row>
    <row r="236" spans="2:23" outlineLevel="1" x14ac:dyDescent="0.25">
      <c r="B236" s="41" t="s">
        <v>75</v>
      </c>
      <c r="C236" s="1" t="s">
        <v>39</v>
      </c>
      <c r="D236" s="81"/>
      <c r="E236" s="81"/>
      <c r="F236" s="81"/>
      <c r="G236" s="81"/>
      <c r="H236" s="81">
        <v>39.5</v>
      </c>
      <c r="I236" s="81">
        <v>62.6</v>
      </c>
      <c r="J236" s="81">
        <v>66.087000000000003</v>
      </c>
      <c r="K236" s="81">
        <v>58.506999999999998</v>
      </c>
      <c r="L236" s="81">
        <v>65.238</v>
      </c>
      <c r="M236" s="81">
        <v>74.599999999999994</v>
      </c>
      <c r="N236" s="81">
        <v>87.923000000000002</v>
      </c>
      <c r="O236" s="81">
        <v>96.890664320000027</v>
      </c>
      <c r="P236" s="81">
        <v>101.24</v>
      </c>
      <c r="Q236" s="81">
        <v>108.215</v>
      </c>
      <c r="R236" s="81">
        <v>133.92099999999999</v>
      </c>
      <c r="T236" s="81">
        <v>101.24</v>
      </c>
      <c r="U236" s="81">
        <v>108.215</v>
      </c>
      <c r="V236" s="81">
        <v>133.92099999999999</v>
      </c>
      <c r="W236" s="96"/>
    </row>
    <row r="237" spans="2:23" outlineLevel="1" x14ac:dyDescent="0.25">
      <c r="B237" s="41" t="s">
        <v>71</v>
      </c>
      <c r="C237" s="1" t="s">
        <v>39</v>
      </c>
      <c r="D237" s="81"/>
      <c r="E237" s="81"/>
      <c r="F237" s="81"/>
      <c r="G237" s="81"/>
      <c r="H237" s="81">
        <v>84.095319670149294</v>
      </c>
      <c r="I237" s="81">
        <v>89.8</v>
      </c>
      <c r="J237" s="81">
        <v>85.474999999999994</v>
      </c>
      <c r="K237" s="81">
        <v>88.522999999999996</v>
      </c>
      <c r="L237" s="81">
        <v>88.704999999999998</v>
      </c>
      <c r="M237" s="81">
        <v>90.9</v>
      </c>
      <c r="N237" s="81">
        <v>87.789000000000001</v>
      </c>
      <c r="O237" s="81">
        <v>121.62426269000011</v>
      </c>
      <c r="P237" s="81">
        <v>102.056</v>
      </c>
      <c r="Q237" s="81">
        <v>120.321</v>
      </c>
      <c r="R237" s="81">
        <v>124.001</v>
      </c>
      <c r="T237" s="81">
        <v>102.05500000000001</v>
      </c>
      <c r="U237" s="81">
        <v>120.321</v>
      </c>
      <c r="V237" s="81">
        <v>124.001</v>
      </c>
      <c r="W237" s="96"/>
    </row>
    <row r="238" spans="2:23" outlineLevel="1" x14ac:dyDescent="0.25">
      <c r="B238" s="41" t="s">
        <v>76</v>
      </c>
      <c r="C238" s="1" t="s">
        <v>39</v>
      </c>
      <c r="D238" s="81"/>
      <c r="E238" s="81"/>
      <c r="F238" s="81"/>
      <c r="G238" s="81"/>
      <c r="H238" s="81">
        <v>2.214</v>
      </c>
      <c r="I238" s="81">
        <v>3.2</v>
      </c>
      <c r="J238" s="81">
        <v>3.3660000000000001</v>
      </c>
      <c r="K238" s="81">
        <v>9.1820000000000004</v>
      </c>
      <c r="L238" s="81">
        <v>9.0120000000000005</v>
      </c>
      <c r="M238" s="81">
        <v>3.4</v>
      </c>
      <c r="N238" s="81">
        <v>3.3359999999999999</v>
      </c>
      <c r="O238" s="81">
        <v>3.3373430000000002</v>
      </c>
      <c r="P238" s="81">
        <v>3.3319999999999999</v>
      </c>
      <c r="Q238" s="81">
        <v>3.3330000000000002</v>
      </c>
      <c r="R238" s="81">
        <v>3.415</v>
      </c>
      <c r="T238" s="81">
        <v>3.3319999999999999</v>
      </c>
      <c r="U238" s="81">
        <v>3.3330000000000002</v>
      </c>
      <c r="V238" s="81">
        <v>3.415</v>
      </c>
      <c r="W238" s="96"/>
    </row>
    <row r="239" spans="2:23" outlineLevel="1" x14ac:dyDescent="0.25">
      <c r="B239" s="41" t="s">
        <v>69</v>
      </c>
      <c r="C239" s="1" t="s">
        <v>39</v>
      </c>
      <c r="D239" s="81"/>
      <c r="E239" s="81"/>
      <c r="F239" s="81"/>
      <c r="G239" s="81"/>
      <c r="H239" s="81">
        <v>0.14699999999999999</v>
      </c>
      <c r="I239" s="81">
        <v>0.1</v>
      </c>
      <c r="J239" s="81">
        <v>0.152</v>
      </c>
      <c r="K239" s="81">
        <v>0.14699999999999999</v>
      </c>
      <c r="L239" s="81">
        <v>0.216</v>
      </c>
      <c r="M239" s="81">
        <v>2.1</v>
      </c>
      <c r="N239" s="81">
        <v>1.7989999999999999</v>
      </c>
      <c r="O239" s="81">
        <v>37.597629670000003</v>
      </c>
      <c r="P239" s="81">
        <v>38.454000000000001</v>
      </c>
      <c r="Q239" s="81">
        <v>38.372</v>
      </c>
      <c r="R239" s="81">
        <v>38.741999999999997</v>
      </c>
      <c r="T239" s="81">
        <v>38.454000000000001</v>
      </c>
      <c r="U239" s="81">
        <v>38.372</v>
      </c>
      <c r="V239" s="81">
        <v>38.741999999999997</v>
      </c>
      <c r="W239" s="96"/>
    </row>
    <row r="240" spans="2:23" outlineLevel="1" x14ac:dyDescent="0.25">
      <c r="B240" s="41" t="s">
        <v>77</v>
      </c>
      <c r="C240" s="1" t="s">
        <v>39</v>
      </c>
      <c r="D240" s="81"/>
      <c r="E240" s="81"/>
      <c r="F240" s="81"/>
      <c r="G240" s="81"/>
      <c r="H240" s="81">
        <v>0</v>
      </c>
      <c r="I240" s="81">
        <v>0</v>
      </c>
      <c r="J240" s="81">
        <v>0</v>
      </c>
      <c r="K240" s="81">
        <v>0</v>
      </c>
      <c r="L240" s="81">
        <v>0</v>
      </c>
      <c r="M240" s="81">
        <v>0</v>
      </c>
      <c r="N240" s="81">
        <v>0</v>
      </c>
      <c r="O240" s="81">
        <v>0</v>
      </c>
      <c r="P240" s="81">
        <v>0</v>
      </c>
      <c r="Q240" s="81">
        <v>0</v>
      </c>
      <c r="R240" s="81">
        <v>0</v>
      </c>
      <c r="T240" s="81">
        <v>0</v>
      </c>
      <c r="U240" s="81">
        <v>0</v>
      </c>
      <c r="V240" s="81">
        <v>0</v>
      </c>
      <c r="W240" s="96"/>
    </row>
    <row r="241" spans="2:23" outlineLevel="1" x14ac:dyDescent="0.25">
      <c r="B241" s="41" t="s">
        <v>78</v>
      </c>
      <c r="C241" s="1" t="s">
        <v>39</v>
      </c>
      <c r="D241" s="81"/>
      <c r="E241" s="81"/>
      <c r="F241" s="81"/>
      <c r="G241" s="81"/>
      <c r="H241" s="81">
        <v>235.16</v>
      </c>
      <c r="I241" s="81">
        <v>261.5</v>
      </c>
      <c r="J241" s="81">
        <v>283.113</v>
      </c>
      <c r="K241" s="81">
        <v>290.62200000000001</v>
      </c>
      <c r="L241" s="81">
        <v>331.18599999999998</v>
      </c>
      <c r="M241" s="81">
        <v>361.6</v>
      </c>
      <c r="N241" s="81">
        <v>395.66800000000001</v>
      </c>
      <c r="O241" s="81">
        <v>414.52829161</v>
      </c>
      <c r="P241" s="81">
        <v>455.505</v>
      </c>
      <c r="Q241" s="81">
        <v>492.322</v>
      </c>
      <c r="R241" s="81">
        <v>531.34</v>
      </c>
      <c r="T241" s="81">
        <v>1256.8551707700001</v>
      </c>
      <c r="U241" s="81">
        <v>1344.3030000000001</v>
      </c>
      <c r="V241" s="81">
        <v>1382.0340000000001</v>
      </c>
      <c r="W241" s="96"/>
    </row>
    <row r="242" spans="2:23" outlineLevel="1" x14ac:dyDescent="0.25">
      <c r="B242" s="41" t="s">
        <v>79</v>
      </c>
      <c r="C242" s="1" t="s">
        <v>39</v>
      </c>
      <c r="D242" s="81"/>
      <c r="E242" s="81"/>
      <c r="F242" s="81"/>
      <c r="G242" s="81"/>
      <c r="H242" s="81">
        <v>20.907</v>
      </c>
      <c r="I242" s="81">
        <v>22.9</v>
      </c>
      <c r="J242" s="81">
        <v>42.34</v>
      </c>
      <c r="K242" s="81">
        <v>45.957999999999998</v>
      </c>
      <c r="L242" s="81">
        <v>48.662999999999997</v>
      </c>
      <c r="M242" s="81">
        <v>85.2</v>
      </c>
      <c r="N242" s="81">
        <v>95.549000000000007</v>
      </c>
      <c r="O242" s="81">
        <v>115.09389713999998</v>
      </c>
      <c r="P242" s="81">
        <v>140.92699999999999</v>
      </c>
      <c r="Q242" s="81">
        <v>135.232</v>
      </c>
      <c r="R242" s="81">
        <v>178.566</v>
      </c>
      <c r="T242" s="81">
        <v>140.92699999999999</v>
      </c>
      <c r="U242" s="81">
        <v>135.232</v>
      </c>
      <c r="V242" s="81">
        <v>178.566</v>
      </c>
      <c r="W242" s="96"/>
    </row>
    <row r="243" spans="2:23" outlineLevel="1" x14ac:dyDescent="0.25">
      <c r="B243" s="25" t="s">
        <v>100</v>
      </c>
      <c r="C243" s="25" t="s">
        <v>39</v>
      </c>
      <c r="D243" s="82"/>
      <c r="E243" s="82"/>
      <c r="F243" s="82"/>
      <c r="G243" s="82"/>
      <c r="H243" s="82">
        <f t="shared" ref="H243:R243" si="331">SUM(H244,H256,H265)</f>
        <v>1881.5553196701494</v>
      </c>
      <c r="I243" s="82">
        <f t="shared" si="331"/>
        <v>1950.5000000000005</v>
      </c>
      <c r="J243" s="82">
        <f t="shared" si="331"/>
        <v>2143.02</v>
      </c>
      <c r="K243" s="82">
        <f t="shared" si="331"/>
        <v>2336.1480000000001</v>
      </c>
      <c r="L243" s="82">
        <f t="shared" si="331"/>
        <v>2450.491</v>
      </c>
      <c r="M243" s="82">
        <f t="shared" si="331"/>
        <v>4758.8999999999996</v>
      </c>
      <c r="N243" s="82">
        <f t="shared" si="331"/>
        <v>4635.777</v>
      </c>
      <c r="O243" s="82">
        <f t="shared" si="331"/>
        <v>4876.6735366500006</v>
      </c>
      <c r="P243" s="82">
        <f t="shared" si="331"/>
        <v>5175.5309999999999</v>
      </c>
      <c r="Q243" s="82">
        <f t="shared" si="331"/>
        <v>5232.2010000000009</v>
      </c>
      <c r="R243" s="82">
        <f t="shared" si="331"/>
        <v>10039.835999999999</v>
      </c>
      <c r="S243" s="96"/>
      <c r="T243" s="82">
        <f>SUM(T244,T256,T265)</f>
        <v>5978.7509656312068</v>
      </c>
      <c r="U243" s="82">
        <f>SUM(U244,U256,U265)</f>
        <v>6087.9130000000005</v>
      </c>
      <c r="V243" s="83">
        <f>SUM(V244,V256,V265)</f>
        <v>10896.093999999999</v>
      </c>
      <c r="W243" s="96"/>
    </row>
    <row r="244" spans="2:23" outlineLevel="1" x14ac:dyDescent="0.25">
      <c r="B244" s="28" t="s">
        <v>80</v>
      </c>
      <c r="C244" s="25" t="s">
        <v>39</v>
      </c>
      <c r="D244" s="82"/>
      <c r="E244" s="82"/>
      <c r="F244" s="82"/>
      <c r="G244" s="82"/>
      <c r="H244" s="82">
        <f t="shared" ref="H244:M244" si="332">SUM(H245:H255)</f>
        <v>899.38431967014947</v>
      </c>
      <c r="I244" s="82">
        <f t="shared" si="332"/>
        <v>814.50400000000036</v>
      </c>
      <c r="J244" s="82">
        <f t="shared" si="332"/>
        <v>862.5</v>
      </c>
      <c r="K244" s="82">
        <f t="shared" si="332"/>
        <v>1539.9960000000001</v>
      </c>
      <c r="L244" s="82">
        <f t="shared" si="332"/>
        <v>1451.5819999999999</v>
      </c>
      <c r="M244" s="82">
        <f t="shared" si="332"/>
        <v>1085.6000000000001</v>
      </c>
      <c r="N244" s="82">
        <f t="shared" ref="N244" si="333">SUM(N245:N255)</f>
        <v>760.67199999999991</v>
      </c>
      <c r="O244" s="82">
        <f t="shared" ref="O244" si="334">SUM(O245:O255)</f>
        <v>987.49611200000004</v>
      </c>
      <c r="P244" s="82">
        <f t="shared" ref="P244:Q244" si="335">SUM(P245:P255)</f>
        <v>1060.0730000000001</v>
      </c>
      <c r="Q244" s="82">
        <f t="shared" si="335"/>
        <v>993.50700000000018</v>
      </c>
      <c r="R244" s="82">
        <f t="shared" ref="R244" si="336">SUM(R245:R255)</f>
        <v>1006.9980000000002</v>
      </c>
      <c r="T244" s="82">
        <f>SUM(T245:T255)</f>
        <v>1088.8271102018762</v>
      </c>
      <c r="U244" s="82">
        <f>SUM(U245:U255)</f>
        <v>1024.576</v>
      </c>
      <c r="V244" s="82">
        <f>SUM(V245:V255)</f>
        <v>1039.2040000000002</v>
      </c>
      <c r="W244" s="96"/>
    </row>
    <row r="245" spans="2:23" outlineLevel="1" x14ac:dyDescent="0.25">
      <c r="B245" s="41" t="s">
        <v>362</v>
      </c>
      <c r="C245" s="1" t="s">
        <v>39</v>
      </c>
      <c r="D245" s="81"/>
      <c r="E245" s="81"/>
      <c r="F245" s="81"/>
      <c r="G245" s="81"/>
      <c r="H245" s="81">
        <v>0</v>
      </c>
      <c r="I245" s="81">
        <v>0</v>
      </c>
      <c r="J245" s="81">
        <v>0</v>
      </c>
      <c r="K245" s="81">
        <v>0</v>
      </c>
      <c r="L245" s="81">
        <v>0</v>
      </c>
      <c r="M245" s="81">
        <v>6.1</v>
      </c>
      <c r="N245" s="81">
        <v>4.1130000000000004</v>
      </c>
      <c r="O245" s="81">
        <v>0</v>
      </c>
      <c r="P245" s="81">
        <v>0</v>
      </c>
      <c r="Q245" s="81">
        <v>0</v>
      </c>
      <c r="R245" s="81">
        <v>21.006</v>
      </c>
      <c r="T245" s="81">
        <v>0</v>
      </c>
      <c r="U245" s="81">
        <v>0</v>
      </c>
      <c r="V245" s="81">
        <v>21.006</v>
      </c>
      <c r="W245" s="96"/>
    </row>
    <row r="246" spans="2:23" outlineLevel="1" x14ac:dyDescent="0.25">
      <c r="B246" s="41" t="s">
        <v>81</v>
      </c>
      <c r="C246" s="40" t="s">
        <v>39</v>
      </c>
      <c r="D246" s="81"/>
      <c r="E246" s="81"/>
      <c r="F246" s="81"/>
      <c r="G246" s="81"/>
      <c r="H246" s="81">
        <v>40.052</v>
      </c>
      <c r="I246" s="81">
        <v>47.3</v>
      </c>
      <c r="J246" s="81">
        <v>50.887</v>
      </c>
      <c r="K246" s="81">
        <v>56.139000000000003</v>
      </c>
      <c r="L246" s="81">
        <v>61.625999999999998</v>
      </c>
      <c r="M246" s="81">
        <v>63.5</v>
      </c>
      <c r="N246" s="81">
        <v>58.343000000000004</v>
      </c>
      <c r="O246" s="81">
        <v>61.381</v>
      </c>
      <c r="P246" s="81">
        <v>62.506999999999998</v>
      </c>
      <c r="Q246" s="81">
        <v>45.302</v>
      </c>
      <c r="R246" s="81">
        <v>40.198</v>
      </c>
      <c r="T246" s="81">
        <v>62.505000000000003</v>
      </c>
      <c r="U246" s="81">
        <v>45.302</v>
      </c>
      <c r="V246" s="81">
        <v>40.198</v>
      </c>
      <c r="W246" s="96"/>
    </row>
    <row r="247" spans="2:23" outlineLevel="1" x14ac:dyDescent="0.25">
      <c r="B247" s="41" t="s">
        <v>82</v>
      </c>
      <c r="C247" s="1" t="s">
        <v>39</v>
      </c>
      <c r="D247" s="81"/>
      <c r="E247" s="81"/>
      <c r="F247" s="81"/>
      <c r="G247" s="81"/>
      <c r="H247" s="108">
        <v>314.81299999999999</v>
      </c>
      <c r="I247" s="81">
        <v>334.7</v>
      </c>
      <c r="J247" s="81">
        <f>356.6-0.19</f>
        <v>356.41</v>
      </c>
      <c r="K247" s="81">
        <v>359.47</v>
      </c>
      <c r="L247" s="81">
        <f>350.4+0.02</f>
        <v>350.41999999999996</v>
      </c>
      <c r="M247" s="81">
        <f>374.6-0.1</f>
        <v>374.5</v>
      </c>
      <c r="N247" s="81">
        <f>399.9-0.07</f>
        <v>399.83</v>
      </c>
      <c r="O247" s="81">
        <v>408.125</v>
      </c>
      <c r="P247" s="81">
        <v>414.30200000000002</v>
      </c>
      <c r="Q247" s="81">
        <v>417.99700000000001</v>
      </c>
      <c r="R247" s="81">
        <v>512.18100000000004</v>
      </c>
      <c r="T247" s="81">
        <v>414.30200000000002</v>
      </c>
      <c r="U247" s="81">
        <v>417.99700000000001</v>
      </c>
      <c r="V247" s="81">
        <v>512.18100000000004</v>
      </c>
      <c r="W247" s="96"/>
    </row>
    <row r="248" spans="2:23" outlineLevel="1" x14ac:dyDescent="0.25">
      <c r="B248" s="41" t="s">
        <v>83</v>
      </c>
      <c r="C248" s="1" t="s">
        <v>39</v>
      </c>
      <c r="D248" s="81"/>
      <c r="E248" s="81"/>
      <c r="F248" s="81"/>
      <c r="G248" s="81"/>
      <c r="H248" s="81">
        <v>54.494999999999997</v>
      </c>
      <c r="I248" s="81">
        <v>58.7</v>
      </c>
      <c r="J248" s="81">
        <v>54.283000000000001</v>
      </c>
      <c r="K248" s="81">
        <v>55.155999999999999</v>
      </c>
      <c r="L248" s="81">
        <v>54.723999999999997</v>
      </c>
      <c r="M248" s="81">
        <v>62.3</v>
      </c>
      <c r="N248" s="81">
        <v>60.304000000000002</v>
      </c>
      <c r="O248" s="81">
        <v>65.180999999999997</v>
      </c>
      <c r="P248" s="81">
        <v>62.664000000000001</v>
      </c>
      <c r="Q248" s="81">
        <v>66.268000000000001</v>
      </c>
      <c r="R248" s="81">
        <v>2.0750000000000002</v>
      </c>
      <c r="T248" s="81">
        <v>62.664000000000001</v>
      </c>
      <c r="U248" s="81">
        <v>66.268000000000001</v>
      </c>
      <c r="V248" s="81">
        <v>2.0750000000000002</v>
      </c>
      <c r="W248" s="96"/>
    </row>
    <row r="249" spans="2:23" outlineLevel="1" x14ac:dyDescent="0.25">
      <c r="B249" s="41" t="s">
        <v>84</v>
      </c>
      <c r="C249" s="1" t="s">
        <v>39</v>
      </c>
      <c r="D249" s="81"/>
      <c r="E249" s="81"/>
      <c r="F249" s="81"/>
      <c r="G249" s="81"/>
      <c r="H249" s="81">
        <v>71.882000000000005</v>
      </c>
      <c r="I249" s="81">
        <v>84.8</v>
      </c>
      <c r="J249" s="81">
        <v>99.662999999999997</v>
      </c>
      <c r="K249" s="81">
        <v>96.197999999999993</v>
      </c>
      <c r="L249" s="81">
        <v>88.738</v>
      </c>
      <c r="M249" s="81">
        <v>105.4</v>
      </c>
      <c r="N249" s="81">
        <v>118.083</v>
      </c>
      <c r="O249" s="81">
        <v>112.947</v>
      </c>
      <c r="P249" s="81">
        <v>110.321</v>
      </c>
      <c r="Q249" s="81">
        <v>125.661</v>
      </c>
      <c r="R249" s="81">
        <v>142.70500000000001</v>
      </c>
      <c r="T249" s="81">
        <v>110.321</v>
      </c>
      <c r="U249" s="81">
        <v>125.661</v>
      </c>
      <c r="V249" s="81">
        <v>142.70500000000001</v>
      </c>
      <c r="W249" s="96"/>
    </row>
    <row r="250" spans="2:23" outlineLevel="1" x14ac:dyDescent="0.25">
      <c r="B250" s="41" t="s">
        <v>85</v>
      </c>
      <c r="C250" s="1" t="s">
        <v>39</v>
      </c>
      <c r="D250" s="81"/>
      <c r="E250" s="81"/>
      <c r="F250" s="81"/>
      <c r="G250" s="81"/>
      <c r="H250" s="81">
        <v>35.229999999999997</v>
      </c>
      <c r="I250" s="81">
        <v>35.5</v>
      </c>
      <c r="J250" s="81">
        <v>53.506999999999998</v>
      </c>
      <c r="K250" s="81">
        <v>59.249000000000002</v>
      </c>
      <c r="L250" s="81">
        <v>45.847999999999999</v>
      </c>
      <c r="M250" s="81">
        <v>50.8</v>
      </c>
      <c r="N250" s="81">
        <v>58.235999999999997</v>
      </c>
      <c r="O250" s="81">
        <v>55.89</v>
      </c>
      <c r="P250" s="81">
        <v>63.350999999999999</v>
      </c>
      <c r="Q250" s="81">
        <v>74.397999999999996</v>
      </c>
      <c r="R250" s="81">
        <v>69.331000000000003</v>
      </c>
      <c r="T250" s="81">
        <v>63.350999999999999</v>
      </c>
      <c r="U250" s="81">
        <v>74.397999999999996</v>
      </c>
      <c r="V250" s="81">
        <v>69.331000000000003</v>
      </c>
      <c r="W250" s="96"/>
    </row>
    <row r="251" spans="2:23" outlineLevel="1" x14ac:dyDescent="0.25">
      <c r="B251" s="41" t="s">
        <v>86</v>
      </c>
      <c r="C251" s="1" t="s">
        <v>39</v>
      </c>
      <c r="D251" s="81"/>
      <c r="E251" s="81"/>
      <c r="F251" s="81"/>
      <c r="G251" s="81"/>
      <c r="H251" s="81">
        <v>67.759</v>
      </c>
      <c r="I251" s="81">
        <v>50.2</v>
      </c>
      <c r="J251" s="81">
        <v>48.152999999999999</v>
      </c>
      <c r="K251" s="81">
        <v>54.478999999999999</v>
      </c>
      <c r="L251" s="81">
        <v>69.415000000000006</v>
      </c>
      <c r="M251" s="81">
        <v>43.7</v>
      </c>
      <c r="N251" s="81">
        <v>34.963000000000001</v>
      </c>
      <c r="O251" s="81">
        <v>33.86</v>
      </c>
      <c r="P251" s="81">
        <v>90.162999999999997</v>
      </c>
      <c r="Q251" s="81">
        <v>90.375</v>
      </c>
      <c r="R251" s="81">
        <v>73.744</v>
      </c>
      <c r="T251" s="81">
        <v>90.162999999999997</v>
      </c>
      <c r="U251" s="81">
        <v>90.375</v>
      </c>
      <c r="V251" s="81">
        <v>73.744</v>
      </c>
      <c r="W251" s="96"/>
    </row>
    <row r="252" spans="2:23" outlineLevel="1" x14ac:dyDescent="0.25">
      <c r="B252" s="41" t="s">
        <v>87</v>
      </c>
      <c r="C252" s="1" t="s">
        <v>39</v>
      </c>
      <c r="D252" s="81"/>
      <c r="E252" s="81"/>
      <c r="F252" s="81"/>
      <c r="G252" s="81"/>
      <c r="H252" s="81">
        <v>302.94900000000001</v>
      </c>
      <c r="I252" s="81">
        <v>191.5</v>
      </c>
      <c r="J252" s="81">
        <v>178.97</v>
      </c>
      <c r="K252" s="81">
        <v>836.33799999999997</v>
      </c>
      <c r="L252" s="81">
        <v>766.21900000000005</v>
      </c>
      <c r="M252" s="81">
        <v>367.3</v>
      </c>
      <c r="N252" s="81">
        <v>14.563000000000001</v>
      </c>
      <c r="O252" s="81">
        <v>184.51300000000001</v>
      </c>
      <c r="P252" s="81">
        <v>184.51400000000001</v>
      </c>
      <c r="Q252" s="81">
        <v>104.556</v>
      </c>
      <c r="R252" s="81">
        <v>102.104</v>
      </c>
      <c r="T252" s="81">
        <v>184.51300000000001</v>
      </c>
      <c r="U252" s="81">
        <v>104.556</v>
      </c>
      <c r="V252" s="81">
        <v>102.104</v>
      </c>
      <c r="W252" s="96"/>
    </row>
    <row r="253" spans="2:23" outlineLevel="1" x14ac:dyDescent="0.25">
      <c r="B253" s="41" t="s">
        <v>381</v>
      </c>
      <c r="C253" s="40" t="s">
        <v>39</v>
      </c>
      <c r="D253" s="81"/>
      <c r="E253" s="81"/>
      <c r="F253" s="81"/>
      <c r="G253" s="81"/>
      <c r="H253" s="81"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  <c r="P253" s="81">
        <v>0</v>
      </c>
      <c r="Q253" s="81">
        <v>0</v>
      </c>
      <c r="R253" s="81">
        <v>0</v>
      </c>
      <c r="T253" s="81">
        <v>28.744110201876119</v>
      </c>
      <c r="U253" s="81">
        <v>31.068999999999999</v>
      </c>
      <c r="V253" s="81">
        <v>32.206000000000003</v>
      </c>
      <c r="W253" s="96"/>
    </row>
    <row r="254" spans="2:23" outlineLevel="1" x14ac:dyDescent="0.25">
      <c r="B254" s="41" t="s">
        <v>92</v>
      </c>
      <c r="C254" s="1" t="s">
        <v>39</v>
      </c>
      <c r="D254" s="81"/>
      <c r="E254" s="81"/>
      <c r="F254" s="81"/>
      <c r="G254" s="81"/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81">
        <v>0</v>
      </c>
      <c r="O254" s="81">
        <v>42.657111999999998</v>
      </c>
      <c r="P254" s="81">
        <v>42.658000000000001</v>
      </c>
      <c r="Q254" s="81">
        <v>42.667000000000002</v>
      </c>
      <c r="R254" s="81">
        <v>4.0380000000000003</v>
      </c>
      <c r="T254" s="81">
        <v>42.656999999999996</v>
      </c>
      <c r="U254" s="81">
        <v>42.667000000000002</v>
      </c>
      <c r="V254" s="81">
        <v>4.0380000000000003</v>
      </c>
      <c r="W254" s="96"/>
    </row>
    <row r="255" spans="2:23" outlineLevel="1" x14ac:dyDescent="0.25">
      <c r="B255" s="41" t="s">
        <v>88</v>
      </c>
      <c r="C255" s="1" t="s">
        <v>39</v>
      </c>
      <c r="D255" s="81"/>
      <c r="E255" s="81"/>
      <c r="F255" s="81"/>
      <c r="G255" s="81"/>
      <c r="H255" s="81">
        <v>12.204319670149362</v>
      </c>
      <c r="I255" s="81">
        <v>11.804000000000361</v>
      </c>
      <c r="J255" s="81">
        <v>20.626999999999999</v>
      </c>
      <c r="K255" s="81">
        <v>22.966999999999999</v>
      </c>
      <c r="L255" s="81">
        <v>14.592000000000001</v>
      </c>
      <c r="M255" s="81">
        <v>12</v>
      </c>
      <c r="N255" s="81">
        <v>12.237</v>
      </c>
      <c r="O255" s="81">
        <v>22.942</v>
      </c>
      <c r="P255" s="81">
        <v>29.593</v>
      </c>
      <c r="Q255" s="81">
        <v>26.283000000000001</v>
      </c>
      <c r="R255" s="81">
        <v>39.616</v>
      </c>
      <c r="T255" s="81">
        <v>29.606999999999999</v>
      </c>
      <c r="U255" s="81">
        <v>26.283000000000001</v>
      </c>
      <c r="V255" s="81">
        <v>39.616</v>
      </c>
      <c r="W255" s="96"/>
    </row>
    <row r="256" spans="2:23" outlineLevel="1" x14ac:dyDescent="0.25">
      <c r="B256" s="28" t="s">
        <v>89</v>
      </c>
      <c r="C256" s="25" t="s">
        <v>39</v>
      </c>
      <c r="D256" s="82"/>
      <c r="E256" s="82"/>
      <c r="F256" s="82"/>
      <c r="G256" s="82"/>
      <c r="H256" s="82">
        <f>SUM(H257:H264)</f>
        <v>317.83499999999998</v>
      </c>
      <c r="I256" s="82">
        <f t="shared" ref="I256:R256" si="337">SUM(I257:I264)</f>
        <v>322.5</v>
      </c>
      <c r="J256" s="82">
        <f t="shared" si="337"/>
        <v>320.11499999999995</v>
      </c>
      <c r="K256" s="82">
        <f t="shared" si="337"/>
        <v>324.14900000000006</v>
      </c>
      <c r="L256" s="82">
        <f t="shared" si="337"/>
        <v>313.25400000000002</v>
      </c>
      <c r="M256" s="82">
        <f t="shared" si="337"/>
        <v>307.8</v>
      </c>
      <c r="N256" s="82">
        <f t="shared" si="337"/>
        <v>319.25399999999996</v>
      </c>
      <c r="O256" s="82">
        <f t="shared" si="337"/>
        <v>283.32258396000003</v>
      </c>
      <c r="P256" s="82">
        <f t="shared" si="337"/>
        <v>291.56500000000005</v>
      </c>
      <c r="Q256" s="82">
        <f t="shared" si="337"/>
        <v>302.21300000000002</v>
      </c>
      <c r="R256" s="82">
        <f t="shared" si="337"/>
        <v>2314.5050000000001</v>
      </c>
      <c r="T256" s="82">
        <f t="shared" ref="T256" si="338">SUM(T257:T264)</f>
        <v>1069.6750000000002</v>
      </c>
      <c r="U256" s="82">
        <f t="shared" ref="U256" si="339">SUM(U257:U264)</f>
        <v>1134.183</v>
      </c>
      <c r="V256" s="82">
        <f t="shared" ref="V256" si="340">SUM(V257:V264)</f>
        <v>3149.357</v>
      </c>
      <c r="W256" s="96"/>
    </row>
    <row r="257" spans="2:23" s="40" customFormat="1" outlineLevel="1" x14ac:dyDescent="0.25">
      <c r="B257" s="41" t="s">
        <v>362</v>
      </c>
      <c r="C257" s="40" t="s">
        <v>39</v>
      </c>
      <c r="D257" s="81"/>
      <c r="E257" s="81"/>
      <c r="F257" s="81"/>
      <c r="G257" s="81"/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81">
        <v>0</v>
      </c>
      <c r="O257" s="81">
        <v>0</v>
      </c>
      <c r="P257" s="81">
        <v>0</v>
      </c>
      <c r="Q257" s="81">
        <v>0</v>
      </c>
      <c r="R257" s="81">
        <v>1996.7449999999999</v>
      </c>
      <c r="T257" s="81">
        <v>0</v>
      </c>
      <c r="U257" s="81">
        <v>0</v>
      </c>
      <c r="V257" s="81">
        <v>1996.7449999999999</v>
      </c>
      <c r="W257" s="96"/>
    </row>
    <row r="258" spans="2:23" s="40" customFormat="1" outlineLevel="1" x14ac:dyDescent="0.25">
      <c r="B258" s="41" t="s">
        <v>85</v>
      </c>
      <c r="C258" s="1" t="s">
        <v>39</v>
      </c>
      <c r="D258" s="81"/>
      <c r="E258" s="81"/>
      <c r="F258" s="81"/>
      <c r="G258" s="81"/>
      <c r="H258" s="81">
        <v>26.149000000000001</v>
      </c>
      <c r="I258" s="81">
        <v>22.1</v>
      </c>
      <c r="J258" s="81">
        <v>22.263000000000002</v>
      </c>
      <c r="K258" s="81">
        <v>21.652999999999999</v>
      </c>
      <c r="L258" s="81">
        <v>11.257999999999999</v>
      </c>
      <c r="M258" s="81">
        <v>11.9</v>
      </c>
      <c r="N258" s="81">
        <v>11.935</v>
      </c>
      <c r="O258" s="81">
        <v>11.966535209999998</v>
      </c>
      <c r="P258" s="81">
        <v>11.97</v>
      </c>
      <c r="Q258" s="81">
        <v>12.021000000000001</v>
      </c>
      <c r="R258" s="81">
        <v>12.073</v>
      </c>
      <c r="T258" s="81">
        <v>11.97</v>
      </c>
      <c r="U258" s="81">
        <v>12.021000000000001</v>
      </c>
      <c r="V258" s="81">
        <v>12.073</v>
      </c>
      <c r="W258" s="96"/>
    </row>
    <row r="259" spans="2:23" outlineLevel="1" x14ac:dyDescent="0.25">
      <c r="B259" s="41" t="s">
        <v>381</v>
      </c>
      <c r="C259" s="40" t="s">
        <v>39</v>
      </c>
      <c r="D259" s="81"/>
      <c r="E259" s="81"/>
      <c r="F259" s="81"/>
      <c r="G259" s="81"/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</v>
      </c>
      <c r="O259" s="81">
        <v>0</v>
      </c>
      <c r="P259" s="81">
        <v>0</v>
      </c>
      <c r="Q259" s="81">
        <v>0</v>
      </c>
      <c r="R259" s="81">
        <v>0</v>
      </c>
      <c r="T259" s="81">
        <v>778.11</v>
      </c>
      <c r="U259" s="81">
        <v>831.97</v>
      </c>
      <c r="V259" s="81">
        <v>834.85199999999998</v>
      </c>
      <c r="W259" s="96"/>
    </row>
    <row r="260" spans="2:23" outlineLevel="1" x14ac:dyDescent="0.25">
      <c r="B260" s="41" t="s">
        <v>90</v>
      </c>
      <c r="C260" s="1" t="s">
        <v>39</v>
      </c>
      <c r="D260" s="81"/>
      <c r="E260" s="81"/>
      <c r="F260" s="81"/>
      <c r="G260" s="81"/>
      <c r="H260" s="81">
        <v>236.733</v>
      </c>
      <c r="I260" s="81">
        <v>239</v>
      </c>
      <c r="J260" s="81">
        <v>241.57</v>
      </c>
      <c r="K260" s="81">
        <v>248.78399999999999</v>
      </c>
      <c r="L260" s="81">
        <v>248.69800000000001</v>
      </c>
      <c r="M260" s="81">
        <v>245.5</v>
      </c>
      <c r="N260" s="81">
        <v>256.17899999999997</v>
      </c>
      <c r="O260" s="81">
        <v>263.44115694999999</v>
      </c>
      <c r="P260" s="81">
        <v>272.29000000000002</v>
      </c>
      <c r="Q260" s="81">
        <v>283.49599999999998</v>
      </c>
      <c r="R260" s="81">
        <v>293.14699999999999</v>
      </c>
      <c r="T260" s="81">
        <v>272.29000000000002</v>
      </c>
      <c r="U260" s="81">
        <v>283.49599999999998</v>
      </c>
      <c r="V260" s="81">
        <v>293.14699999999999</v>
      </c>
      <c r="W260" s="96"/>
    </row>
    <row r="261" spans="2:23" outlineLevel="1" x14ac:dyDescent="0.25">
      <c r="B261" s="41" t="s">
        <v>92</v>
      </c>
      <c r="C261" s="40" t="s">
        <v>39</v>
      </c>
      <c r="D261" s="81"/>
      <c r="E261" s="81"/>
      <c r="F261" s="81"/>
      <c r="G261" s="81"/>
      <c r="H261" s="81">
        <v>35.298999999999999</v>
      </c>
      <c r="I261" s="81">
        <v>47.4</v>
      </c>
      <c r="J261" s="81">
        <v>47.720999999999997</v>
      </c>
      <c r="K261" s="81">
        <v>48.015999999999998</v>
      </c>
      <c r="L261" s="81">
        <v>48.311999999999998</v>
      </c>
      <c r="M261" s="81">
        <v>42.6</v>
      </c>
      <c r="N261" s="81">
        <v>42.616</v>
      </c>
      <c r="O261" s="81">
        <v>0</v>
      </c>
      <c r="P261" s="81">
        <v>0</v>
      </c>
      <c r="Q261" s="81">
        <v>0</v>
      </c>
      <c r="R261" s="81">
        <v>0</v>
      </c>
      <c r="T261" s="81">
        <v>0</v>
      </c>
      <c r="U261" s="81">
        <v>0</v>
      </c>
      <c r="V261" s="81">
        <v>0</v>
      </c>
      <c r="W261" s="96"/>
    </row>
    <row r="262" spans="2:23" outlineLevel="1" x14ac:dyDescent="0.25">
      <c r="B262" s="41" t="s">
        <v>91</v>
      </c>
      <c r="C262" s="1" t="s">
        <v>39</v>
      </c>
      <c r="D262" s="81"/>
      <c r="E262" s="81"/>
      <c r="F262" s="81"/>
      <c r="G262" s="81"/>
      <c r="H262" s="81">
        <v>0</v>
      </c>
      <c r="I262" s="81">
        <v>0</v>
      </c>
      <c r="J262" s="81">
        <v>0</v>
      </c>
      <c r="K262" s="81">
        <v>0</v>
      </c>
      <c r="L262" s="81">
        <v>0</v>
      </c>
      <c r="M262" s="81">
        <v>0</v>
      </c>
      <c r="N262" s="81">
        <v>0</v>
      </c>
      <c r="O262" s="81">
        <v>0</v>
      </c>
      <c r="P262" s="81">
        <v>0</v>
      </c>
      <c r="Q262" s="81">
        <v>0</v>
      </c>
      <c r="R262" s="81">
        <v>0</v>
      </c>
      <c r="T262" s="81">
        <v>0</v>
      </c>
      <c r="U262" s="81">
        <v>0</v>
      </c>
      <c r="V262" s="81">
        <v>0</v>
      </c>
      <c r="W262" s="96"/>
    </row>
    <row r="263" spans="2:23" outlineLevel="1" x14ac:dyDescent="0.25">
      <c r="B263" s="41" t="s">
        <v>93</v>
      </c>
      <c r="C263" s="1" t="s">
        <v>39</v>
      </c>
      <c r="D263" s="81"/>
      <c r="E263" s="81"/>
      <c r="F263" s="81"/>
      <c r="G263" s="81"/>
      <c r="H263" s="81">
        <v>11.831</v>
      </c>
      <c r="I263" s="81">
        <v>0</v>
      </c>
      <c r="J263" s="81">
        <v>0</v>
      </c>
      <c r="K263" s="81">
        <v>0</v>
      </c>
      <c r="L263" s="81">
        <v>0</v>
      </c>
      <c r="M263" s="81">
        <v>0</v>
      </c>
      <c r="N263" s="81">
        <v>0</v>
      </c>
      <c r="O263" s="81">
        <v>0</v>
      </c>
      <c r="P263" s="81">
        <v>0</v>
      </c>
      <c r="Q263" s="81">
        <v>0</v>
      </c>
      <c r="R263" s="81">
        <v>0</v>
      </c>
      <c r="T263" s="81">
        <v>0</v>
      </c>
      <c r="U263" s="81">
        <v>0</v>
      </c>
      <c r="V263" s="81">
        <v>0</v>
      </c>
      <c r="W263" s="96"/>
    </row>
    <row r="264" spans="2:23" outlineLevel="1" x14ac:dyDescent="0.25">
      <c r="B264" s="41" t="s">
        <v>88</v>
      </c>
      <c r="C264" s="1" t="s">
        <v>39</v>
      </c>
      <c r="D264" s="81"/>
      <c r="E264" s="81"/>
      <c r="F264" s="81"/>
      <c r="G264" s="81"/>
      <c r="H264" s="81">
        <v>7.8230000000000004</v>
      </c>
      <c r="I264" s="81">
        <v>14</v>
      </c>
      <c r="J264" s="81">
        <v>8.5609999999999999</v>
      </c>
      <c r="K264" s="81">
        <v>5.6959999999999997</v>
      </c>
      <c r="L264" s="81">
        <v>4.9859999999999998</v>
      </c>
      <c r="M264" s="81">
        <v>7.8</v>
      </c>
      <c r="N264" s="81">
        <v>8.5239999999999991</v>
      </c>
      <c r="O264" s="81">
        <v>7.9148918000000004</v>
      </c>
      <c r="P264" s="81">
        <v>7.3049999999999997</v>
      </c>
      <c r="Q264" s="81">
        <v>6.6959999999999997</v>
      </c>
      <c r="R264" s="81">
        <v>12.54</v>
      </c>
      <c r="T264" s="81">
        <v>7.3049999999999997</v>
      </c>
      <c r="U264" s="81">
        <v>6.6959999999999997</v>
      </c>
      <c r="V264" s="81">
        <v>12.54</v>
      </c>
      <c r="W264" s="96"/>
    </row>
    <row r="265" spans="2:23" s="40" customFormat="1" outlineLevel="1" x14ac:dyDescent="0.25">
      <c r="B265" s="28" t="s">
        <v>99</v>
      </c>
      <c r="C265" s="25" t="s">
        <v>39</v>
      </c>
      <c r="D265" s="82"/>
      <c r="E265" s="82"/>
      <c r="F265" s="82"/>
      <c r="G265" s="82"/>
      <c r="H265" s="82">
        <f>SUM(H270:H271)</f>
        <v>664.33600000000001</v>
      </c>
      <c r="I265" s="82">
        <f>SUM(I270:I271)</f>
        <v>813.49599999999998</v>
      </c>
      <c r="J265" s="82">
        <f t="shared" ref="J265" si="341">SUM(J270:J271)</f>
        <v>960.40499999999997</v>
      </c>
      <c r="K265" s="82">
        <f t="shared" ref="K265:R265" si="342">SUM(K270:K271)</f>
        <v>472.00300000000004</v>
      </c>
      <c r="L265" s="82">
        <f t="shared" si="342"/>
        <v>685.65500000000009</v>
      </c>
      <c r="M265" s="82">
        <f t="shared" si="342"/>
        <v>3365.5</v>
      </c>
      <c r="N265" s="82">
        <f t="shared" si="342"/>
        <v>3555.8510000000001</v>
      </c>
      <c r="O265" s="82">
        <f t="shared" si="342"/>
        <v>3605.8548406900009</v>
      </c>
      <c r="P265" s="82">
        <f t="shared" si="342"/>
        <v>3823.8929999999996</v>
      </c>
      <c r="Q265" s="82">
        <f t="shared" si="342"/>
        <v>3936.4810000000002</v>
      </c>
      <c r="R265" s="82">
        <f t="shared" si="342"/>
        <v>6718.3329999999996</v>
      </c>
      <c r="T265" s="82">
        <f t="shared" ref="T265:V265" si="343">SUM(T270:T271)</f>
        <v>3820.2488554293304</v>
      </c>
      <c r="U265" s="82">
        <f t="shared" si="343"/>
        <v>3929.154</v>
      </c>
      <c r="V265" s="82">
        <f t="shared" si="343"/>
        <v>6707.5329999999994</v>
      </c>
      <c r="W265" s="96"/>
    </row>
    <row r="266" spans="2:23" outlineLevel="1" x14ac:dyDescent="0.25">
      <c r="B266" s="42" t="s">
        <v>94</v>
      </c>
      <c r="C266" s="1" t="s">
        <v>39</v>
      </c>
      <c r="D266" s="81"/>
      <c r="E266" s="81"/>
      <c r="F266" s="81"/>
      <c r="G266" s="81"/>
      <c r="H266" s="81">
        <v>280</v>
      </c>
      <c r="I266" s="81">
        <v>280</v>
      </c>
      <c r="J266" s="81">
        <v>280</v>
      </c>
      <c r="K266" s="81">
        <v>280</v>
      </c>
      <c r="L266" s="81">
        <v>280</v>
      </c>
      <c r="M266" s="81">
        <v>2810</v>
      </c>
      <c r="N266" s="81">
        <v>2810.2190000000001</v>
      </c>
      <c r="O266" s="81">
        <v>2810.2188406900009</v>
      </c>
      <c r="P266" s="81">
        <v>2810.2190000000001</v>
      </c>
      <c r="Q266" s="81">
        <v>2810.2190000000001</v>
      </c>
      <c r="R266" s="81">
        <v>5400.2420000000002</v>
      </c>
      <c r="T266" s="81">
        <v>2810.2190000000001</v>
      </c>
      <c r="U266" s="81">
        <v>2810.2190000000001</v>
      </c>
      <c r="V266" s="81">
        <v>5400.2420000000002</v>
      </c>
      <c r="W266" s="96"/>
    </row>
    <row r="267" spans="2:23" outlineLevel="1" x14ac:dyDescent="0.25">
      <c r="B267" s="42" t="s">
        <v>95</v>
      </c>
      <c r="C267" s="1" t="s">
        <v>39</v>
      </c>
      <c r="D267" s="81"/>
      <c r="E267" s="81"/>
      <c r="F267" s="81"/>
      <c r="G267" s="81"/>
      <c r="H267" s="81">
        <v>23.027999999999999</v>
      </c>
      <c r="I267" s="81">
        <v>23.027999999999999</v>
      </c>
      <c r="J267" s="81">
        <v>23.027999999999999</v>
      </c>
      <c r="K267" s="81">
        <v>55.558</v>
      </c>
      <c r="L267" s="81">
        <v>55.558</v>
      </c>
      <c r="M267" s="81">
        <v>55.6</v>
      </c>
      <c r="N267" s="81">
        <v>55.558</v>
      </c>
      <c r="O267" s="81">
        <v>94.932000000000002</v>
      </c>
      <c r="P267" s="81">
        <v>94.932000000000002</v>
      </c>
      <c r="Q267" s="81">
        <v>94.932000000000002</v>
      </c>
      <c r="R267" s="81">
        <v>94.932000000000002</v>
      </c>
      <c r="T267" s="81">
        <v>94.932000000000002</v>
      </c>
      <c r="U267" s="81">
        <v>94.932000000000002</v>
      </c>
      <c r="V267" s="81">
        <v>94.932000000000002</v>
      </c>
      <c r="W267" s="96"/>
    </row>
    <row r="268" spans="2:23" outlineLevel="1" x14ac:dyDescent="0.25">
      <c r="B268" s="42" t="s">
        <v>240</v>
      </c>
      <c r="C268" s="39" t="s">
        <v>39</v>
      </c>
      <c r="D268" s="81"/>
      <c r="E268" s="81"/>
      <c r="F268" s="81"/>
      <c r="G268" s="81"/>
      <c r="H268" s="81">
        <v>153.637</v>
      </c>
      <c r="I268" s="81">
        <v>303.125</v>
      </c>
      <c r="J268" s="81">
        <v>449.91899999999998</v>
      </c>
      <c r="K268" s="81">
        <v>0</v>
      </c>
      <c r="L268" s="81">
        <v>213.65199999999999</v>
      </c>
      <c r="M268" s="81">
        <v>363.4</v>
      </c>
      <c r="N268" s="81">
        <v>553.27300000000002</v>
      </c>
      <c r="O268" s="81">
        <v>0</v>
      </c>
      <c r="P268" s="81">
        <v>208.785</v>
      </c>
      <c r="Q268" s="81">
        <v>293.92700000000002</v>
      </c>
      <c r="R268" s="81">
        <v>547.15700000000004</v>
      </c>
      <c r="T268" s="81">
        <v>205.15285542933023</v>
      </c>
      <c r="U268" s="81">
        <v>305.3</v>
      </c>
      <c r="V268" s="81">
        <v>536.35699999999997</v>
      </c>
      <c r="W268" s="96"/>
    </row>
    <row r="269" spans="2:23" outlineLevel="1" x14ac:dyDescent="0.25">
      <c r="B269" s="42" t="s">
        <v>96</v>
      </c>
      <c r="C269" s="1" t="s">
        <v>39</v>
      </c>
      <c r="D269" s="81"/>
      <c r="E269" s="81"/>
      <c r="F269" s="81"/>
      <c r="G269" s="81"/>
      <c r="H269" s="81">
        <v>207.309</v>
      </c>
      <c r="I269" s="81">
        <v>207.309</v>
      </c>
      <c r="J269" s="81">
        <v>207.309</v>
      </c>
      <c r="K269" s="81">
        <v>136.321</v>
      </c>
      <c r="L269" s="81">
        <v>136.321</v>
      </c>
      <c r="M269" s="81">
        <v>136.30000000000001</v>
      </c>
      <c r="N269" s="81">
        <v>136.321</v>
      </c>
      <c r="O269" s="81">
        <v>697.39300000000003</v>
      </c>
      <c r="P269" s="81">
        <v>697.39300000000003</v>
      </c>
      <c r="Q269" s="81">
        <v>716.09300000000007</v>
      </c>
      <c r="R269" s="81">
        <v>676.69500000000005</v>
      </c>
      <c r="T269" s="81">
        <v>697.39300000000003</v>
      </c>
      <c r="U269" s="81">
        <v>697.39300000000003</v>
      </c>
      <c r="V269" s="81">
        <v>676.69500000000005</v>
      </c>
      <c r="W269" s="96"/>
    </row>
    <row r="270" spans="2:23" s="40" customFormat="1" outlineLevel="1" x14ac:dyDescent="0.25">
      <c r="B270" s="41" t="s">
        <v>97</v>
      </c>
      <c r="C270" s="1" t="s">
        <v>39</v>
      </c>
      <c r="D270" s="81"/>
      <c r="E270" s="81"/>
      <c r="F270" s="81"/>
      <c r="G270" s="81"/>
      <c r="H270" s="81">
        <f t="shared" ref="H270:T270" si="344">SUM(H266:H269)</f>
        <v>663.97400000000005</v>
      </c>
      <c r="I270" s="81">
        <f t="shared" si="344"/>
        <v>813.46199999999999</v>
      </c>
      <c r="J270" s="81">
        <f t="shared" si="344"/>
        <v>960.25599999999997</v>
      </c>
      <c r="K270" s="81">
        <f t="shared" si="344"/>
        <v>471.87900000000002</v>
      </c>
      <c r="L270" s="81">
        <f t="shared" si="344"/>
        <v>685.53100000000006</v>
      </c>
      <c r="M270" s="81">
        <f t="shared" si="344"/>
        <v>3365.3</v>
      </c>
      <c r="N270" s="81">
        <f t="shared" si="344"/>
        <v>3555.3710000000001</v>
      </c>
      <c r="O270" s="81">
        <f t="shared" si="344"/>
        <v>3602.5438406900007</v>
      </c>
      <c r="P270" s="81">
        <f t="shared" si="344"/>
        <v>3811.3289999999997</v>
      </c>
      <c r="Q270" s="81">
        <f t="shared" si="344"/>
        <v>3915.1710000000003</v>
      </c>
      <c r="R270" s="81">
        <f t="shared" si="344"/>
        <v>6719.0259999999998</v>
      </c>
      <c r="T270" s="81">
        <f t="shared" si="344"/>
        <v>3807.6968554293303</v>
      </c>
      <c r="U270" s="81">
        <f t="shared" ref="U270:V270" si="345">SUM(U266:U269)</f>
        <v>3907.8440000000001</v>
      </c>
      <c r="V270" s="81">
        <f t="shared" si="345"/>
        <v>6708.2259999999997</v>
      </c>
      <c r="W270" s="96"/>
    </row>
    <row r="271" spans="2:23" outlineLevel="1" x14ac:dyDescent="0.25">
      <c r="B271" s="41" t="s">
        <v>98</v>
      </c>
      <c r="C271" s="1" t="s">
        <v>39</v>
      </c>
      <c r="D271" s="81"/>
      <c r="E271" s="81"/>
      <c r="F271" s="81"/>
      <c r="G271" s="81"/>
      <c r="H271" s="81">
        <v>0.36199999999999999</v>
      </c>
      <c r="I271" s="81">
        <v>3.4000000000000002E-2</v>
      </c>
      <c r="J271" s="81">
        <v>0.14899999999999999</v>
      </c>
      <c r="K271" s="81">
        <v>0.124</v>
      </c>
      <c r="L271" s="81">
        <v>0.124</v>
      </c>
      <c r="M271" s="81">
        <v>0.2</v>
      </c>
      <c r="N271" s="81">
        <v>0.48</v>
      </c>
      <c r="O271" s="81">
        <v>3.3109999999999999</v>
      </c>
      <c r="P271" s="81">
        <v>12.564</v>
      </c>
      <c r="Q271" s="81">
        <v>21.31</v>
      </c>
      <c r="R271" s="81">
        <v>-0.69299999999999995</v>
      </c>
      <c r="T271" s="81">
        <v>12.552</v>
      </c>
      <c r="U271" s="81">
        <v>21.31</v>
      </c>
      <c r="V271" s="81">
        <v>-0.69299999999999995</v>
      </c>
      <c r="W271" s="96"/>
    </row>
    <row r="272" spans="2:23" s="40" customFormat="1" x14ac:dyDescent="0.25">
      <c r="B272" s="1"/>
      <c r="C272" s="1"/>
      <c r="D272" s="61"/>
      <c r="E272" s="61"/>
      <c r="F272" s="61"/>
      <c r="G272" s="61"/>
      <c r="H272" s="97"/>
      <c r="I272" s="84"/>
      <c r="J272" s="84"/>
      <c r="K272" s="84"/>
      <c r="L272" s="84"/>
      <c r="M272" s="84"/>
      <c r="N272" s="84"/>
      <c r="O272" s="100"/>
      <c r="P272" s="53"/>
      <c r="Q272" s="53"/>
      <c r="R272" s="53"/>
    </row>
    <row r="273" spans="2:26" x14ac:dyDescent="0.25"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118"/>
      <c r="S273" s="110"/>
      <c r="T273" s="38"/>
      <c r="U273" s="38"/>
      <c r="V273" s="38"/>
      <c r="W273" s="110"/>
    </row>
    <row r="274" spans="2:26" x14ac:dyDescent="0.25">
      <c r="B274" s="6" t="s">
        <v>15</v>
      </c>
      <c r="T274" s="1"/>
      <c r="U274" s="40"/>
    </row>
    <row r="275" spans="2:26" outlineLevel="1" x14ac:dyDescent="0.25">
      <c r="B275" s="5" t="s">
        <v>10</v>
      </c>
      <c r="C275" s="5" t="s">
        <v>0</v>
      </c>
      <c r="D275" s="5" t="s">
        <v>1</v>
      </c>
      <c r="E275" s="5" t="s">
        <v>2</v>
      </c>
      <c r="F275" s="5" t="s">
        <v>3</v>
      </c>
      <c r="G275" s="5" t="s">
        <v>4</v>
      </c>
      <c r="H275" s="5" t="s">
        <v>5</v>
      </c>
      <c r="I275" s="5" t="s">
        <v>6</v>
      </c>
      <c r="J275" s="5" t="s">
        <v>7</v>
      </c>
      <c r="K275" s="5" t="s">
        <v>8</v>
      </c>
      <c r="L275" s="5" t="s">
        <v>9</v>
      </c>
      <c r="M275" s="5" t="s">
        <v>361</v>
      </c>
      <c r="N275" s="5" t="s">
        <v>371</v>
      </c>
      <c r="O275" s="5" t="s">
        <v>375</v>
      </c>
      <c r="P275" s="5" t="s">
        <v>379</v>
      </c>
      <c r="Q275" s="109" t="s">
        <v>395</v>
      </c>
      <c r="R275" s="109" t="str">
        <f>R222</f>
        <v>3T19</v>
      </c>
      <c r="T275" s="103" t="s">
        <v>380</v>
      </c>
      <c r="U275" s="103" t="s">
        <v>394</v>
      </c>
      <c r="V275" s="109" t="str">
        <f>V222</f>
        <v>3T19 - IFRS 16</v>
      </c>
      <c r="W275" s="53"/>
      <c r="X275" s="53"/>
      <c r="Y275" s="53"/>
      <c r="Z275" s="53"/>
    </row>
    <row r="276" spans="2:26" outlineLevel="1" x14ac:dyDescent="0.25">
      <c r="B276" s="25" t="s">
        <v>58</v>
      </c>
      <c r="C276" s="25" t="s">
        <v>39</v>
      </c>
      <c r="D276" s="82"/>
      <c r="E276" s="82"/>
      <c r="F276" s="82"/>
      <c r="G276" s="82"/>
      <c r="H276" s="82">
        <f t="shared" ref="H276:R276" si="346">H208</f>
        <v>159.8210909574575</v>
      </c>
      <c r="I276" s="82">
        <f t="shared" si="346"/>
        <v>162.25608947525745</v>
      </c>
      <c r="J276" s="82">
        <f t="shared" si="346"/>
        <v>155.28806331249203</v>
      </c>
      <c r="K276" s="82">
        <f t="shared" si="346"/>
        <v>173.23207380479261</v>
      </c>
      <c r="L276" s="82">
        <f t="shared" si="346"/>
        <v>214.07013078851531</v>
      </c>
      <c r="M276" s="82">
        <f t="shared" si="346"/>
        <v>150.02844085076333</v>
      </c>
      <c r="N276" s="82">
        <f t="shared" si="346"/>
        <v>190.17894197237251</v>
      </c>
      <c r="O276" s="82">
        <f t="shared" si="346"/>
        <v>234.05602948140009</v>
      </c>
      <c r="P276" s="82">
        <f t="shared" si="346"/>
        <v>209.02620000000002</v>
      </c>
      <c r="Q276" s="82">
        <f t="shared" si="346"/>
        <v>227.07399999999984</v>
      </c>
      <c r="R276" s="82">
        <f t="shared" si="346"/>
        <v>215.93585589563281</v>
      </c>
      <c r="S276" s="111"/>
      <c r="T276" s="82">
        <f>T208</f>
        <v>205.39427437636124</v>
      </c>
      <c r="U276" s="82">
        <f>U208</f>
        <v>223.40899999999985</v>
      </c>
      <c r="V276" s="82">
        <f>V208</f>
        <v>212.43341358982926</v>
      </c>
      <c r="W276" s="125"/>
      <c r="X276" s="126"/>
      <c r="Y276" s="127"/>
      <c r="Z276" s="127"/>
    </row>
    <row r="277" spans="2:26" outlineLevel="1" x14ac:dyDescent="0.25">
      <c r="B277" s="25" t="s">
        <v>273</v>
      </c>
      <c r="C277" s="43" t="s">
        <v>39</v>
      </c>
      <c r="D277" s="82"/>
      <c r="E277" s="82"/>
      <c r="F277" s="82"/>
      <c r="G277" s="82"/>
      <c r="H277" s="82">
        <f t="shared" ref="H277:N277" si="347">SUM(H278:H292)</f>
        <v>87.572000000000003</v>
      </c>
      <c r="I277" s="82">
        <f t="shared" si="347"/>
        <v>78.908999999999992</v>
      </c>
      <c r="J277" s="82">
        <f t="shared" si="347"/>
        <v>74.344999999999985</v>
      </c>
      <c r="K277" s="82">
        <f t="shared" si="347"/>
        <v>126.381</v>
      </c>
      <c r="L277" s="82">
        <f t="shared" si="347"/>
        <v>147.07999999999998</v>
      </c>
      <c r="M277" s="82">
        <f t="shared" si="347"/>
        <v>144.69999999999999</v>
      </c>
      <c r="N277" s="82">
        <f t="shared" si="347"/>
        <v>5.2409999999999677</v>
      </c>
      <c r="O277" s="82">
        <f t="shared" ref="O277:P277" si="348">SUM(O278:O292)</f>
        <v>95.30300000000004</v>
      </c>
      <c r="P277" s="82">
        <f t="shared" si="348"/>
        <v>128.29599999999999</v>
      </c>
      <c r="Q277" s="82">
        <f t="shared" ref="Q277:R277" si="349">SUM(Q278:Q292)</f>
        <v>134.26300000000003</v>
      </c>
      <c r="R277" s="82">
        <f t="shared" si="349"/>
        <v>66.869000000000014</v>
      </c>
      <c r="S277" s="111"/>
      <c r="T277" s="82">
        <f t="shared" ref="T277:V277" si="350">SUM(T278:T292)</f>
        <v>154.994</v>
      </c>
      <c r="U277" s="82">
        <f t="shared" si="350"/>
        <v>163.68900000000002</v>
      </c>
      <c r="V277" s="82">
        <f t="shared" si="350"/>
        <v>99.427000000000035</v>
      </c>
      <c r="W277" s="128"/>
      <c r="X277" s="126"/>
      <c r="Y277" s="127"/>
      <c r="Z277" s="127"/>
    </row>
    <row r="278" spans="2:26" outlineLevel="1" x14ac:dyDescent="0.25">
      <c r="B278" s="45" t="s">
        <v>262</v>
      </c>
      <c r="C278" s="44" t="s">
        <v>39</v>
      </c>
      <c r="D278" s="81"/>
      <c r="E278" s="81"/>
      <c r="F278" s="81"/>
      <c r="G278" s="81"/>
      <c r="H278" s="81">
        <v>6.2130000000000001</v>
      </c>
      <c r="I278" s="81">
        <v>7.0409999999999995</v>
      </c>
      <c r="J278" s="81">
        <v>7.9829999999999979</v>
      </c>
      <c r="K278" s="81">
        <v>19.751000000000001</v>
      </c>
      <c r="L278" s="81">
        <v>9.3770000000000007</v>
      </c>
      <c r="M278" s="81">
        <v>10.199999999999999</v>
      </c>
      <c r="N278" s="81">
        <v>11.196000000000002</v>
      </c>
      <c r="O278" s="81">
        <v>11.684999999999999</v>
      </c>
      <c r="P278" s="81">
        <v>17.081</v>
      </c>
      <c r="Q278" s="81">
        <v>16.156000000000002</v>
      </c>
      <c r="R278" s="81">
        <v>17.266999999999999</v>
      </c>
      <c r="S278" s="125"/>
      <c r="T278" s="81">
        <v>17.081</v>
      </c>
      <c r="U278" s="81">
        <v>16.156000000000002</v>
      </c>
      <c r="V278" s="81">
        <v>17.266999999999999</v>
      </c>
      <c r="W278" s="125"/>
      <c r="X278" s="126"/>
      <c r="Y278" s="127"/>
      <c r="Z278" s="127"/>
    </row>
    <row r="279" spans="2:26" s="39" customFormat="1" outlineLevel="1" collapsed="1" x14ac:dyDescent="0.25">
      <c r="B279" s="45" t="s">
        <v>382</v>
      </c>
      <c r="C279" s="44" t="s">
        <v>39</v>
      </c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>
        <v>0</v>
      </c>
      <c r="Q279" s="81">
        <v>0</v>
      </c>
      <c r="R279" s="81">
        <v>0</v>
      </c>
      <c r="S279" s="125"/>
      <c r="T279" s="81">
        <v>11.365</v>
      </c>
      <c r="U279" s="81">
        <v>12.926</v>
      </c>
      <c r="V279" s="81">
        <v>15.310999999999995</v>
      </c>
      <c r="W279" s="125"/>
      <c r="X279" s="126"/>
      <c r="Y279" s="127"/>
      <c r="Z279" s="126"/>
    </row>
    <row r="280" spans="2:26" outlineLevel="1" x14ac:dyDescent="0.25">
      <c r="B280" s="45" t="s">
        <v>263</v>
      </c>
      <c r="C280" s="44" t="s">
        <v>39</v>
      </c>
      <c r="D280" s="81"/>
      <c r="E280" s="81"/>
      <c r="F280" s="81"/>
      <c r="G280" s="81"/>
      <c r="H280" s="81">
        <v>6.7050000000000001</v>
      </c>
      <c r="I280" s="81">
        <v>-6.6230000000000002</v>
      </c>
      <c r="J280" s="81">
        <v>8.0919999999999987</v>
      </c>
      <c r="K280" s="81">
        <v>17.254000000000001</v>
      </c>
      <c r="L280" s="81">
        <v>3.7410000000000001</v>
      </c>
      <c r="M280" s="81">
        <v>10.4</v>
      </c>
      <c r="N280" s="81">
        <v>11.936000000000002</v>
      </c>
      <c r="O280" s="81">
        <v>23.456999999999997</v>
      </c>
      <c r="P280" s="81">
        <v>8.5809999999999995</v>
      </c>
      <c r="Q280" s="81">
        <v>5.82</v>
      </c>
      <c r="R280" s="81">
        <v>-4.4239999999999995</v>
      </c>
      <c r="S280" s="125"/>
      <c r="T280" s="81">
        <v>8.5809999999999995</v>
      </c>
      <c r="U280" s="81">
        <v>5.82</v>
      </c>
      <c r="V280" s="81">
        <v>-4.4239999999999995</v>
      </c>
      <c r="W280" s="125"/>
      <c r="X280" s="126"/>
      <c r="Y280" s="127"/>
      <c r="Z280" s="127"/>
    </row>
    <row r="281" spans="2:26" outlineLevel="1" x14ac:dyDescent="0.25">
      <c r="B281" s="45" t="s">
        <v>265</v>
      </c>
      <c r="C281" s="44" t="s">
        <v>39</v>
      </c>
      <c r="D281" s="81"/>
      <c r="E281" s="81"/>
      <c r="F281" s="81"/>
      <c r="G281" s="81"/>
      <c r="H281" s="81">
        <v>0</v>
      </c>
      <c r="I281" s="81">
        <v>0</v>
      </c>
      <c r="J281" s="81"/>
      <c r="K281" s="81">
        <v>0</v>
      </c>
      <c r="L281" s="81">
        <v>0</v>
      </c>
      <c r="M281" s="81">
        <v>0</v>
      </c>
      <c r="N281" s="81">
        <v>0</v>
      </c>
      <c r="O281" s="81">
        <v>0</v>
      </c>
      <c r="P281" s="81">
        <v>0</v>
      </c>
      <c r="Q281" s="81">
        <v>0</v>
      </c>
      <c r="R281" s="81">
        <v>0</v>
      </c>
      <c r="S281" s="125"/>
      <c r="T281" s="81">
        <v>0</v>
      </c>
      <c r="U281" s="81">
        <v>0</v>
      </c>
      <c r="V281" s="81">
        <v>0</v>
      </c>
      <c r="W281" s="125"/>
      <c r="X281" s="126"/>
      <c r="Y281" s="127"/>
      <c r="Z281" s="127"/>
    </row>
    <row r="282" spans="2:26" outlineLevel="1" x14ac:dyDescent="0.25">
      <c r="B282" s="45" t="s">
        <v>264</v>
      </c>
      <c r="C282" s="44" t="s">
        <v>39</v>
      </c>
      <c r="D282" s="81"/>
      <c r="E282" s="81"/>
      <c r="F282" s="81"/>
      <c r="G282" s="81"/>
      <c r="H282" s="81">
        <v>33.889000000000003</v>
      </c>
      <c r="I282" s="81">
        <v>32.237000000000002</v>
      </c>
      <c r="J282" s="81">
        <v>24.062999999999988</v>
      </c>
      <c r="K282" s="81">
        <v>14.628000000000007</v>
      </c>
      <c r="L282" s="81">
        <v>65.247</v>
      </c>
      <c r="M282" s="81">
        <v>23.8</v>
      </c>
      <c r="N282" s="81">
        <v>35.906999999999996</v>
      </c>
      <c r="O282" s="81">
        <v>23.726000000000013</v>
      </c>
      <c r="P282" s="81">
        <v>36.436</v>
      </c>
      <c r="Q282" s="81">
        <v>40.470000000000006</v>
      </c>
      <c r="R282" s="81">
        <v>37.74</v>
      </c>
      <c r="S282" s="125"/>
      <c r="T282" s="81">
        <v>36.436</v>
      </c>
      <c r="U282" s="81">
        <v>40.470000000000006</v>
      </c>
      <c r="V282" s="81">
        <v>37.74</v>
      </c>
      <c r="W282" s="125"/>
      <c r="X282" s="126"/>
      <c r="Y282" s="127"/>
      <c r="Z282" s="127"/>
    </row>
    <row r="283" spans="2:26" outlineLevel="1" x14ac:dyDescent="0.25">
      <c r="B283" s="45" t="s">
        <v>242</v>
      </c>
      <c r="C283" s="44" t="s">
        <v>39</v>
      </c>
      <c r="D283" s="81"/>
      <c r="E283" s="81"/>
      <c r="F283" s="81"/>
      <c r="G283" s="81"/>
      <c r="H283" s="81">
        <v>0</v>
      </c>
      <c r="I283" s="81">
        <v>0</v>
      </c>
      <c r="J283" s="81">
        <v>0</v>
      </c>
      <c r="K283" s="81">
        <v>0</v>
      </c>
      <c r="L283" s="81">
        <v>0</v>
      </c>
      <c r="M283" s="81">
        <v>0</v>
      </c>
      <c r="N283" s="81">
        <v>0</v>
      </c>
      <c r="O283" s="81">
        <v>0</v>
      </c>
      <c r="P283" s="81">
        <v>0</v>
      </c>
      <c r="Q283" s="81">
        <v>0</v>
      </c>
      <c r="R283" s="81">
        <v>0</v>
      </c>
      <c r="S283" s="125"/>
      <c r="T283" s="81">
        <v>0</v>
      </c>
      <c r="U283" s="81">
        <v>0</v>
      </c>
      <c r="V283" s="81">
        <v>0</v>
      </c>
      <c r="W283" s="125"/>
      <c r="X283" s="126"/>
      <c r="Y283" s="127"/>
      <c r="Z283" s="127"/>
    </row>
    <row r="284" spans="2:26" outlineLevel="1" x14ac:dyDescent="0.25">
      <c r="B284" s="45" t="s">
        <v>266</v>
      </c>
      <c r="C284" s="44" t="s">
        <v>39</v>
      </c>
      <c r="D284" s="81"/>
      <c r="E284" s="81"/>
      <c r="F284" s="81"/>
      <c r="G284" s="81"/>
      <c r="H284" s="81">
        <v>2.1589999999999998</v>
      </c>
      <c r="I284" s="81">
        <v>5.9000000000000163E-2</v>
      </c>
      <c r="J284" s="81">
        <v>6.0999999999999943E-2</v>
      </c>
      <c r="K284" s="81">
        <v>3.032</v>
      </c>
      <c r="L284" s="81">
        <v>1.7000000000000001E-2</v>
      </c>
      <c r="M284" s="81">
        <v>0.1</v>
      </c>
      <c r="N284" s="81">
        <v>0.22999999999999998</v>
      </c>
      <c r="O284" s="81">
        <v>3.1659999999999999</v>
      </c>
      <c r="P284" s="81">
        <v>0.15</v>
      </c>
      <c r="Q284" s="81">
        <v>0.151</v>
      </c>
      <c r="R284" s="81">
        <v>4.2349999999999994</v>
      </c>
      <c r="S284" s="125"/>
      <c r="T284" s="81">
        <v>0.15</v>
      </c>
      <c r="U284" s="81">
        <v>0.151</v>
      </c>
      <c r="V284" s="81">
        <v>4.2349999999999994</v>
      </c>
      <c r="W284" s="125"/>
      <c r="X284" s="126"/>
      <c r="Y284" s="127"/>
      <c r="Z284" s="127"/>
    </row>
    <row r="285" spans="2:26" outlineLevel="1" collapsed="1" x14ac:dyDescent="0.25">
      <c r="B285" s="45" t="s">
        <v>267</v>
      </c>
      <c r="C285" s="44" t="s">
        <v>39</v>
      </c>
      <c r="D285" s="81"/>
      <c r="E285" s="81"/>
      <c r="F285" s="81"/>
      <c r="G285" s="81"/>
      <c r="H285" s="81">
        <v>3.0000000000000001E-3</v>
      </c>
      <c r="I285" s="81">
        <v>6.6000000000000003E-2</v>
      </c>
      <c r="J285" s="81">
        <v>1.0000000000000009E-3</v>
      </c>
      <c r="K285" s="81">
        <v>1.9999999999999879E-3</v>
      </c>
      <c r="L285" s="81">
        <v>1E-3</v>
      </c>
      <c r="M285" s="81">
        <v>0</v>
      </c>
      <c r="N285" s="81">
        <v>1E-3</v>
      </c>
      <c r="O285" s="81">
        <v>5.4089999999999998</v>
      </c>
      <c r="P285" s="81">
        <v>1.18</v>
      </c>
      <c r="Q285" s="81">
        <v>8.9649999999999999</v>
      </c>
      <c r="R285" s="81">
        <v>1.3030000000000008</v>
      </c>
      <c r="S285" s="125"/>
      <c r="T285" s="81">
        <v>1.18</v>
      </c>
      <c r="U285" s="81">
        <v>8.9649999999999999</v>
      </c>
      <c r="V285" s="81">
        <v>1.3030000000000008</v>
      </c>
      <c r="W285" s="125"/>
      <c r="X285" s="126"/>
      <c r="Y285" s="127"/>
      <c r="Z285" s="127"/>
    </row>
    <row r="286" spans="2:26" outlineLevel="1" x14ac:dyDescent="0.25">
      <c r="B286" s="45" t="s">
        <v>376</v>
      </c>
      <c r="C286" s="44" t="s">
        <v>39</v>
      </c>
      <c r="D286" s="81"/>
      <c r="E286" s="81"/>
      <c r="F286" s="81"/>
      <c r="G286" s="81"/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81">
        <v>0</v>
      </c>
      <c r="N286" s="81">
        <v>0</v>
      </c>
      <c r="O286" s="81">
        <v>0</v>
      </c>
      <c r="P286" s="81">
        <v>0</v>
      </c>
      <c r="Q286" s="81">
        <v>0</v>
      </c>
      <c r="R286" s="81"/>
      <c r="S286" s="125"/>
      <c r="T286" s="81">
        <v>0</v>
      </c>
      <c r="U286" s="81">
        <v>0</v>
      </c>
      <c r="V286" s="81">
        <v>0</v>
      </c>
      <c r="W286" s="125"/>
      <c r="X286" s="126"/>
      <c r="Y286" s="127"/>
      <c r="Z286" s="127"/>
    </row>
    <row r="287" spans="2:26" outlineLevel="1" x14ac:dyDescent="0.25">
      <c r="B287" s="45" t="s">
        <v>90</v>
      </c>
      <c r="C287" s="44" t="s">
        <v>39</v>
      </c>
      <c r="D287" s="81"/>
      <c r="E287" s="81"/>
      <c r="F287" s="81"/>
      <c r="G287" s="81"/>
      <c r="H287" s="81">
        <v>3.7250000000000001</v>
      </c>
      <c r="I287" s="81">
        <v>7.5489999999999995</v>
      </c>
      <c r="J287" s="81">
        <v>2.5280000000000005</v>
      </c>
      <c r="K287" s="81">
        <v>17.826000000000001</v>
      </c>
      <c r="L287" s="81">
        <v>3.3769999999999998</v>
      </c>
      <c r="M287" s="81">
        <v>0.7</v>
      </c>
      <c r="N287" s="81">
        <v>15.575999999999999</v>
      </c>
      <c r="O287" s="81">
        <v>16.451999999999998</v>
      </c>
      <c r="P287" s="81">
        <v>12.122</v>
      </c>
      <c r="Q287" s="81">
        <v>28.014000000000003</v>
      </c>
      <c r="R287" s="81">
        <v>16.494999999999997</v>
      </c>
      <c r="S287" s="125"/>
      <c r="T287" s="81">
        <v>12.122</v>
      </c>
      <c r="U287" s="81">
        <v>28.014000000000003</v>
      </c>
      <c r="V287" s="81">
        <v>16.494999999999997</v>
      </c>
      <c r="W287" s="125"/>
      <c r="X287" s="126"/>
      <c r="Y287" s="127"/>
      <c r="Z287" s="127"/>
    </row>
    <row r="288" spans="2:26" outlineLevel="1" x14ac:dyDescent="0.25">
      <c r="B288" s="45" t="s">
        <v>268</v>
      </c>
      <c r="C288" s="44" t="s">
        <v>39</v>
      </c>
      <c r="D288" s="81"/>
      <c r="E288" s="81"/>
      <c r="F288" s="81"/>
      <c r="G288" s="81"/>
      <c r="H288" s="81">
        <v>-29.704999999999998</v>
      </c>
      <c r="I288" s="81">
        <v>-20.935000000000002</v>
      </c>
      <c r="J288" s="81">
        <v>-17.826999999999998</v>
      </c>
      <c r="K288" s="81">
        <v>-16.968000000000004</v>
      </c>
      <c r="L288" s="81">
        <v>-15.868</v>
      </c>
      <c r="M288" s="81">
        <v>13.6</v>
      </c>
      <c r="N288" s="81">
        <v>-117.64700000000001</v>
      </c>
      <c r="O288" s="81">
        <v>-27.46299999999998</v>
      </c>
      <c r="P288" s="81">
        <v>-50.832999999999998</v>
      </c>
      <c r="Q288" s="81">
        <v>-49.113</v>
      </c>
      <c r="R288" s="81">
        <v>-99.378999999999991</v>
      </c>
      <c r="S288" s="125"/>
      <c r="T288" s="81">
        <v>-50.832999999999998</v>
      </c>
      <c r="U288" s="81">
        <v>-49.113</v>
      </c>
      <c r="V288" s="81">
        <v>-99.378999999999991</v>
      </c>
      <c r="W288" s="125"/>
      <c r="X288" s="126"/>
      <c r="Y288" s="127"/>
      <c r="Z288" s="127"/>
    </row>
    <row r="289" spans="2:30" outlineLevel="1" x14ac:dyDescent="0.25">
      <c r="B289" s="45" t="s">
        <v>390</v>
      </c>
      <c r="C289" s="44" t="s">
        <v>39</v>
      </c>
      <c r="D289" s="81"/>
      <c r="E289" s="81"/>
      <c r="F289" s="81"/>
      <c r="G289" s="81"/>
      <c r="H289" s="81"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125"/>
      <c r="T289" s="81">
        <v>17.204000000000001</v>
      </c>
      <c r="U289" s="81">
        <v>18.389000000000003</v>
      </c>
      <c r="V289" s="81">
        <v>19.049999999999997</v>
      </c>
      <c r="W289" s="125"/>
      <c r="X289" s="126"/>
      <c r="Y289" s="127"/>
      <c r="Z289" s="126"/>
    </row>
    <row r="290" spans="2:30" s="40" customFormat="1" outlineLevel="1" x14ac:dyDescent="0.25">
      <c r="B290" s="45" t="s">
        <v>403</v>
      </c>
      <c r="C290" s="44" t="s">
        <v>39</v>
      </c>
      <c r="D290" s="81"/>
      <c r="E290" s="81"/>
      <c r="F290" s="81"/>
      <c r="G290" s="81"/>
      <c r="H290" s="81">
        <v>0</v>
      </c>
      <c r="I290" s="81">
        <v>0</v>
      </c>
      <c r="J290" s="81">
        <v>0</v>
      </c>
      <c r="K290" s="81">
        <v>0</v>
      </c>
      <c r="L290" s="81">
        <v>0</v>
      </c>
      <c r="M290" s="81">
        <v>0</v>
      </c>
      <c r="N290" s="81">
        <v>0</v>
      </c>
      <c r="O290" s="81">
        <v>0</v>
      </c>
      <c r="P290" s="81">
        <v>0</v>
      </c>
      <c r="Q290" s="81">
        <v>0</v>
      </c>
      <c r="R290" s="81">
        <v>21.984000000000002</v>
      </c>
      <c r="S290" s="125"/>
      <c r="T290" s="81"/>
      <c r="U290" s="81"/>
      <c r="V290" s="81">
        <v>21.984000000000002</v>
      </c>
      <c r="W290" s="125"/>
      <c r="X290" s="126"/>
      <c r="Y290" s="127"/>
      <c r="Z290" s="127"/>
    </row>
    <row r="291" spans="2:30" s="40" customFormat="1" outlineLevel="1" x14ac:dyDescent="0.25">
      <c r="B291" s="45" t="s">
        <v>243</v>
      </c>
      <c r="C291" s="44" t="s">
        <v>39</v>
      </c>
      <c r="D291" s="81"/>
      <c r="E291" s="81"/>
      <c r="F291" s="81"/>
      <c r="G291" s="81"/>
      <c r="H291" s="81">
        <v>63.518999999999998</v>
      </c>
      <c r="I291" s="81">
        <v>55.452999999999996</v>
      </c>
      <c r="J291" s="81">
        <v>53.196000000000005</v>
      </c>
      <c r="K291" s="81">
        <v>69.899000000000001</v>
      </c>
      <c r="L291" s="81">
        <v>91.070999999999998</v>
      </c>
      <c r="M291" s="81">
        <v>75.2</v>
      </c>
      <c r="N291" s="81">
        <v>66.597999999999985</v>
      </c>
      <c r="O291" s="81">
        <v>82.22</v>
      </c>
      <c r="P291" s="81">
        <v>103.032</v>
      </c>
      <c r="Q291" s="81">
        <v>108.05499999999999</v>
      </c>
      <c r="R291" s="81">
        <v>93.134000000000029</v>
      </c>
      <c r="S291" s="125"/>
      <c r="T291" s="81">
        <v>103.032</v>
      </c>
      <c r="U291" s="81">
        <v>108.05499999999999</v>
      </c>
      <c r="V291" s="81">
        <v>93.134000000000029</v>
      </c>
      <c r="W291" s="125"/>
      <c r="X291" s="126"/>
      <c r="Y291" s="127"/>
      <c r="Z291" s="127"/>
      <c r="AB291" s="124">
        <v>92019</v>
      </c>
    </row>
    <row r="292" spans="2:30" outlineLevel="1" x14ac:dyDescent="0.25">
      <c r="B292" s="45" t="s">
        <v>74</v>
      </c>
      <c r="C292" s="44" t="s">
        <v>39</v>
      </c>
      <c r="D292" s="81"/>
      <c r="E292" s="81"/>
      <c r="F292" s="81"/>
      <c r="G292" s="81"/>
      <c r="H292" s="81">
        <v>1.0640000000000001</v>
      </c>
      <c r="I292" s="81">
        <v>4.0620000000000003</v>
      </c>
      <c r="J292" s="81">
        <v>-3.7520000000000002</v>
      </c>
      <c r="K292" s="81">
        <v>0.95699999999999985</v>
      </c>
      <c r="L292" s="81">
        <v>-9.8829999999999991</v>
      </c>
      <c r="M292" s="81">
        <v>10.7</v>
      </c>
      <c r="N292" s="81">
        <v>-18.556000000000001</v>
      </c>
      <c r="O292" s="81">
        <v>-43.349000000000004</v>
      </c>
      <c r="P292" s="81">
        <v>0.54699999999999993</v>
      </c>
      <c r="Q292" s="81">
        <v>-24.254999999999999</v>
      </c>
      <c r="R292" s="81">
        <v>-21.486000000000001</v>
      </c>
      <c r="S292" s="125"/>
      <c r="T292" s="81">
        <v>-1.3240000000000001</v>
      </c>
      <c r="U292" s="81">
        <v>-26.143999999999998</v>
      </c>
      <c r="V292" s="81">
        <v>-23.289000000000001</v>
      </c>
      <c r="W292" s="125"/>
      <c r="X292" s="126"/>
      <c r="Y292" s="127"/>
      <c r="Z292" s="126"/>
      <c r="AB292" s="1">
        <v>5563439.1216001147</v>
      </c>
      <c r="AC292" s="1">
        <v>3759582.9095668355</v>
      </c>
      <c r="AD292" s="1">
        <v>1871240.9481959334</v>
      </c>
    </row>
    <row r="293" spans="2:30" outlineLevel="1" x14ac:dyDescent="0.25">
      <c r="B293" s="25" t="s">
        <v>244</v>
      </c>
      <c r="C293" s="43" t="s">
        <v>39</v>
      </c>
      <c r="D293" s="82"/>
      <c r="E293" s="82"/>
      <c r="F293" s="82"/>
      <c r="G293" s="82"/>
      <c r="H293" s="82">
        <f t="shared" ref="H293:N293" si="351">SUM(H294:H301)</f>
        <v>-31.218</v>
      </c>
      <c r="I293" s="82">
        <f t="shared" si="351"/>
        <v>-125.863</v>
      </c>
      <c r="J293" s="82">
        <f t="shared" si="351"/>
        <v>-39.507000000000012</v>
      </c>
      <c r="K293" s="82">
        <f t="shared" si="351"/>
        <v>-53.557000000000002</v>
      </c>
      <c r="L293" s="82">
        <f t="shared" si="351"/>
        <v>-37.18</v>
      </c>
      <c r="M293" s="82">
        <f t="shared" si="351"/>
        <v>-95.4</v>
      </c>
      <c r="N293" s="82">
        <f t="shared" si="351"/>
        <v>-100.00700000000001</v>
      </c>
      <c r="O293" s="82">
        <f t="shared" ref="O293:P293" si="352">SUM(O294:O301)</f>
        <v>-59.447000000000003</v>
      </c>
      <c r="P293" s="82">
        <f t="shared" si="352"/>
        <v>-81.704000000000008</v>
      </c>
      <c r="Q293" s="82">
        <f>SUM(Q294:Q301)</f>
        <v>-127.304</v>
      </c>
      <c r="R293" s="82">
        <f>SUM(R294:R301)</f>
        <v>-8.9429999999999872</v>
      </c>
      <c r="S293" s="111"/>
      <c r="T293" s="82">
        <f t="shared" ref="T293" si="353">SUM(T294:T301)</f>
        <v>-81.704000000000008</v>
      </c>
      <c r="U293" s="82">
        <f>SUM(U294:U301)</f>
        <v>-127.304</v>
      </c>
      <c r="V293" s="82">
        <f>SUM(V294:V301)</f>
        <v>-8.9429999999999872</v>
      </c>
      <c r="W293" s="128"/>
      <c r="X293" s="126"/>
      <c r="Y293" s="127"/>
      <c r="Z293" s="127"/>
    </row>
    <row r="294" spans="2:30" outlineLevel="1" x14ac:dyDescent="0.25">
      <c r="B294" s="45" t="s">
        <v>284</v>
      </c>
      <c r="C294" s="44" t="s">
        <v>39</v>
      </c>
      <c r="D294" s="81"/>
      <c r="E294" s="81"/>
      <c r="F294" s="81"/>
      <c r="G294" s="81"/>
      <c r="H294" s="81">
        <v>-22.521000000000001</v>
      </c>
      <c r="I294" s="81">
        <v>-71.204999999999998</v>
      </c>
      <c r="J294" s="81">
        <v>-53.263000000000005</v>
      </c>
      <c r="K294" s="81">
        <v>-20.475999999999999</v>
      </c>
      <c r="L294" s="102">
        <v>-7.16</v>
      </c>
      <c r="M294" s="102">
        <v>-65.7</v>
      </c>
      <c r="N294" s="102">
        <v>-71.654999999999987</v>
      </c>
      <c r="O294" s="102">
        <v>-12.137</v>
      </c>
      <c r="P294" s="81">
        <v>-51.259</v>
      </c>
      <c r="Q294" s="81">
        <v>-46.608000000000004</v>
      </c>
      <c r="R294" s="81">
        <v>-7.9099999999999966</v>
      </c>
      <c r="S294" s="111"/>
      <c r="T294" s="81">
        <v>-51.259</v>
      </c>
      <c r="U294" s="81">
        <v>-46.608000000000004</v>
      </c>
      <c r="V294" s="81">
        <v>-7.9099999999999966</v>
      </c>
      <c r="W294" s="125"/>
      <c r="X294" s="126"/>
      <c r="Y294" s="127"/>
      <c r="Z294" s="127"/>
      <c r="AB294" s="40">
        <f>ROUND(AB292/1000,0)</f>
        <v>5563</v>
      </c>
      <c r="AC294" s="40">
        <f>ROUND(AC292/1000,0)</f>
        <v>3760</v>
      </c>
      <c r="AD294" s="1">
        <f>ROUND(AD292/1000,0)</f>
        <v>1871</v>
      </c>
    </row>
    <row r="295" spans="2:30" outlineLevel="1" x14ac:dyDescent="0.25">
      <c r="B295" s="45" t="s">
        <v>67</v>
      </c>
      <c r="C295" s="44" t="s">
        <v>39</v>
      </c>
      <c r="D295" s="81"/>
      <c r="E295" s="81"/>
      <c r="F295" s="81"/>
      <c r="G295" s="81"/>
      <c r="H295" s="81">
        <v>8.2000000000000003E-2</v>
      </c>
      <c r="I295" s="81">
        <v>-0.35600000000000004</v>
      </c>
      <c r="J295" s="81">
        <v>-0.504</v>
      </c>
      <c r="K295" s="81">
        <v>0.44</v>
      </c>
      <c r="L295" s="81">
        <v>1.6719999999999999</v>
      </c>
      <c r="M295" s="81">
        <v>-2.1</v>
      </c>
      <c r="N295" s="81">
        <v>2.5620000000000003</v>
      </c>
      <c r="O295" s="81">
        <v>-6.78</v>
      </c>
      <c r="P295" s="81">
        <v>1.4370000000000001</v>
      </c>
      <c r="Q295" s="81">
        <v>-2.5209999999999999</v>
      </c>
      <c r="R295" s="81">
        <v>-0.75499999999999989</v>
      </c>
      <c r="S295" s="111"/>
      <c r="T295" s="81">
        <v>1.4370000000000001</v>
      </c>
      <c r="U295" s="81">
        <v>-2.5209999999999999</v>
      </c>
      <c r="V295" s="81">
        <v>-0.75499999999999989</v>
      </c>
      <c r="W295" s="125"/>
      <c r="X295" s="126"/>
      <c r="Y295" s="127"/>
      <c r="Z295" s="127"/>
      <c r="AB295" s="40">
        <f>AB294-AC294</f>
        <v>1803</v>
      </c>
      <c r="AC295" s="1">
        <f>AC294-AD294</f>
        <v>1889</v>
      </c>
      <c r="AD295" s="1">
        <f>AD294/1000</f>
        <v>1.871</v>
      </c>
    </row>
    <row r="296" spans="2:30" outlineLevel="1" x14ac:dyDescent="0.25">
      <c r="B296" s="45" t="s">
        <v>68</v>
      </c>
      <c r="C296" s="44" t="s">
        <v>39</v>
      </c>
      <c r="D296" s="81"/>
      <c r="E296" s="81"/>
      <c r="F296" s="81"/>
      <c r="G296" s="81"/>
      <c r="H296" s="81">
        <v>1.2310000000000001</v>
      </c>
      <c r="I296" s="81">
        <v>-0.56200000000000006</v>
      </c>
      <c r="J296" s="81">
        <v>-4.0129999999999999</v>
      </c>
      <c r="K296" s="81">
        <v>-6.109</v>
      </c>
      <c r="L296" s="81">
        <v>4.9160000000000004</v>
      </c>
      <c r="M296" s="81">
        <v>-1.7</v>
      </c>
      <c r="N296" s="81">
        <v>-12.646000000000001</v>
      </c>
      <c r="O296" s="81">
        <v>-29.351999999999997</v>
      </c>
      <c r="P296" s="81">
        <v>-3.3149999999999999</v>
      </c>
      <c r="Q296" s="81">
        <v>-14.520000000000001</v>
      </c>
      <c r="R296" s="81">
        <v>-13.189999999999996</v>
      </c>
      <c r="S296" s="111"/>
      <c r="T296" s="81">
        <v>-3.3149999999999999</v>
      </c>
      <c r="U296" s="81">
        <v>-14.520000000000001</v>
      </c>
      <c r="V296" s="81">
        <v>-13.189999999999996</v>
      </c>
      <c r="W296" s="125"/>
      <c r="X296" s="126"/>
      <c r="Y296" s="127"/>
      <c r="Z296" s="127"/>
      <c r="AB296" s="40">
        <f>AB295/1000</f>
        <v>1.8029999999999999</v>
      </c>
      <c r="AC296" s="1">
        <f>AC295/1000</f>
        <v>1.889</v>
      </c>
    </row>
    <row r="297" spans="2:30" outlineLevel="1" x14ac:dyDescent="0.25">
      <c r="B297" s="45" t="s">
        <v>245</v>
      </c>
      <c r="C297" s="44" t="s">
        <v>39</v>
      </c>
      <c r="D297" s="81"/>
      <c r="E297" s="81"/>
      <c r="F297" s="81"/>
      <c r="G297" s="81"/>
      <c r="H297" s="81">
        <v>1.8049999999999999</v>
      </c>
      <c r="I297" s="81">
        <v>-22.332999999999998</v>
      </c>
      <c r="J297" s="81">
        <v>18.178999999999998</v>
      </c>
      <c r="K297" s="81">
        <v>4.597999999999999</v>
      </c>
      <c r="L297" s="81">
        <v>0.64600000000000002</v>
      </c>
      <c r="M297" s="81">
        <v>-1.9</v>
      </c>
      <c r="N297" s="81">
        <v>-0.7</v>
      </c>
      <c r="O297" s="81">
        <v>42.358000000000004</v>
      </c>
      <c r="P297" s="81">
        <v>0</v>
      </c>
      <c r="Q297" s="81">
        <v>0</v>
      </c>
      <c r="R297" s="81">
        <v>0</v>
      </c>
      <c r="S297" s="111"/>
      <c r="T297" s="81">
        <v>0</v>
      </c>
      <c r="U297" s="81">
        <v>0</v>
      </c>
      <c r="V297" s="81">
        <v>0</v>
      </c>
      <c r="W297" s="125"/>
      <c r="X297" s="126"/>
      <c r="Y297" s="127"/>
      <c r="Z297" s="127"/>
    </row>
    <row r="298" spans="2:30" s="40" customFormat="1" outlineLevel="1" x14ac:dyDescent="0.25">
      <c r="B298" s="45" t="s">
        <v>75</v>
      </c>
      <c r="C298" s="44" t="s">
        <v>39</v>
      </c>
      <c r="D298" s="81"/>
      <c r="E298" s="81"/>
      <c r="F298" s="81"/>
      <c r="G298" s="81"/>
      <c r="H298" s="81">
        <v>8.9719999999999995</v>
      </c>
      <c r="I298" s="81">
        <v>-11.823</v>
      </c>
      <c r="J298" s="81">
        <v>-3.4800000000000004</v>
      </c>
      <c r="K298" s="81">
        <v>-27.824999999999999</v>
      </c>
      <c r="L298" s="81">
        <v>-10.194000000000001</v>
      </c>
      <c r="M298" s="81">
        <v>-13.2</v>
      </c>
      <c r="N298" s="81">
        <v>-18.28</v>
      </c>
      <c r="O298" s="81">
        <v>-18.158000000000001</v>
      </c>
      <c r="P298" s="81">
        <v>-7.6239999999999997</v>
      </c>
      <c r="Q298" s="81">
        <v>-23.781000000000002</v>
      </c>
      <c r="R298" s="81">
        <v>-33.188000000000002</v>
      </c>
      <c r="S298" s="111"/>
      <c r="T298" s="81">
        <v>-7.6239999999999997</v>
      </c>
      <c r="U298" s="81">
        <v>-23.781000000000002</v>
      </c>
      <c r="V298" s="81">
        <v>-33.188000000000002</v>
      </c>
      <c r="W298" s="125"/>
      <c r="X298" s="126"/>
      <c r="Y298" s="127"/>
      <c r="Z298" s="127"/>
    </row>
    <row r="299" spans="2:30" outlineLevel="1" x14ac:dyDescent="0.25">
      <c r="B299" s="45" t="s">
        <v>69</v>
      </c>
      <c r="C299" s="44" t="s">
        <v>39</v>
      </c>
      <c r="D299" s="81"/>
      <c r="E299" s="81"/>
      <c r="F299" s="81"/>
      <c r="G299" s="81"/>
      <c r="H299" s="81">
        <v>-0.38100000000000001</v>
      </c>
      <c r="I299" s="81">
        <v>0.189</v>
      </c>
      <c r="J299" s="81">
        <v>-3.4409999999999998</v>
      </c>
      <c r="K299" s="81">
        <v>-3.5149999999999997</v>
      </c>
      <c r="L299" s="81">
        <v>-5.798</v>
      </c>
      <c r="M299" s="81">
        <v>-13.8</v>
      </c>
      <c r="N299" s="81">
        <v>1.4450000000000003</v>
      </c>
      <c r="O299" s="81">
        <v>-22.837000000000003</v>
      </c>
      <c r="P299" s="81">
        <v>-22.329000000000001</v>
      </c>
      <c r="Q299" s="81">
        <v>-38.725000000000001</v>
      </c>
      <c r="R299" s="81">
        <v>52.376000000000005</v>
      </c>
      <c r="S299" s="111"/>
      <c r="T299" s="81">
        <v>-22.329000000000001</v>
      </c>
      <c r="U299" s="81">
        <v>-38.725000000000001</v>
      </c>
      <c r="V299" s="81">
        <v>52.376000000000005</v>
      </c>
      <c r="W299" s="125"/>
      <c r="X299" s="126"/>
      <c r="Y299" s="127"/>
      <c r="Z299" s="127"/>
    </row>
    <row r="300" spans="2:30" outlineLevel="1" x14ac:dyDescent="0.25">
      <c r="B300" s="45" t="s">
        <v>246</v>
      </c>
      <c r="C300" s="44" t="s">
        <v>39</v>
      </c>
      <c r="D300" s="81"/>
      <c r="E300" s="81"/>
      <c r="F300" s="81"/>
      <c r="G300" s="81"/>
      <c r="H300" s="81">
        <v>-4.3479999999999999</v>
      </c>
      <c r="I300" s="81">
        <v>-6.7450000000000001</v>
      </c>
      <c r="J300" s="81">
        <v>2.2850000000000001</v>
      </c>
      <c r="K300" s="81">
        <v>3.8949999999999996</v>
      </c>
      <c r="L300" s="81">
        <v>-2.536</v>
      </c>
      <c r="M300" s="81">
        <v>-1</v>
      </c>
      <c r="N300" s="81">
        <v>2.1</v>
      </c>
      <c r="O300" s="81">
        <v>1.4359999999999999</v>
      </c>
      <c r="P300" s="81">
        <v>0</v>
      </c>
      <c r="Q300" s="81">
        <v>0</v>
      </c>
      <c r="R300" s="81">
        <v>0</v>
      </c>
      <c r="S300" s="111"/>
      <c r="T300" s="81">
        <v>0</v>
      </c>
      <c r="U300" s="81">
        <v>0</v>
      </c>
      <c r="V300" s="81">
        <v>0</v>
      </c>
      <c r="W300" s="125"/>
      <c r="X300" s="126"/>
      <c r="Y300" s="127"/>
      <c r="Z300" s="127"/>
    </row>
    <row r="301" spans="2:30" s="40" customFormat="1" outlineLevel="1" x14ac:dyDescent="0.25">
      <c r="B301" s="45" t="s">
        <v>71</v>
      </c>
      <c r="C301" s="44" t="s">
        <v>39</v>
      </c>
      <c r="D301" s="81"/>
      <c r="E301" s="81"/>
      <c r="F301" s="81"/>
      <c r="G301" s="81"/>
      <c r="H301" s="81">
        <v>-16.058</v>
      </c>
      <c r="I301" s="81">
        <v>-13.027999999999999</v>
      </c>
      <c r="J301" s="81">
        <v>4.7299999999999969</v>
      </c>
      <c r="K301" s="81">
        <v>-4.5649999999999977</v>
      </c>
      <c r="L301" s="81">
        <v>-18.725999999999999</v>
      </c>
      <c r="M301" s="81">
        <v>4</v>
      </c>
      <c r="N301" s="81">
        <v>-2.833000000000002</v>
      </c>
      <c r="O301" s="81">
        <v>-13.977</v>
      </c>
      <c r="P301" s="81">
        <v>1.3859999999999999</v>
      </c>
      <c r="Q301" s="81">
        <v>-1.149</v>
      </c>
      <c r="R301" s="81">
        <v>-6.2759999999999998</v>
      </c>
      <c r="S301" s="111"/>
      <c r="T301" s="81">
        <v>1.3859999999999999</v>
      </c>
      <c r="U301" s="81">
        <v>-1.149</v>
      </c>
      <c r="V301" s="81">
        <v>-6.2759999999999998</v>
      </c>
      <c r="W301" s="125"/>
      <c r="X301" s="126"/>
      <c r="Y301" s="127"/>
      <c r="Z301" s="127"/>
    </row>
    <row r="302" spans="2:30" outlineLevel="1" x14ac:dyDescent="0.25">
      <c r="B302" s="25" t="s">
        <v>247</v>
      </c>
      <c r="C302" s="43" t="s">
        <v>39</v>
      </c>
      <c r="D302" s="82"/>
      <c r="E302" s="82"/>
      <c r="F302" s="82"/>
      <c r="G302" s="82"/>
      <c r="H302" s="82">
        <f t="shared" ref="H302:R302" si="354">SUM(H303:H309)</f>
        <v>-42.637999999999977</v>
      </c>
      <c r="I302" s="82">
        <f t="shared" si="354"/>
        <v>-77.003999999999991</v>
      </c>
      <c r="J302" s="82">
        <f t="shared" si="354"/>
        <v>-49.402000000000037</v>
      </c>
      <c r="K302" s="82">
        <f t="shared" si="354"/>
        <v>-65.246000000000009</v>
      </c>
      <c r="L302" s="82">
        <f t="shared" si="354"/>
        <v>-159.053</v>
      </c>
      <c r="M302" s="82">
        <f t="shared" si="354"/>
        <v>-49.900000000000006</v>
      </c>
      <c r="N302" s="82">
        <f t="shared" si="354"/>
        <v>-32.83299999999997</v>
      </c>
      <c r="O302" s="82">
        <f t="shared" si="354"/>
        <v>-130.142</v>
      </c>
      <c r="P302" s="82">
        <f t="shared" si="354"/>
        <v>-48.725999999999999</v>
      </c>
      <c r="Q302" s="82">
        <f t="shared" si="354"/>
        <v>-114.40599999999999</v>
      </c>
      <c r="R302" s="82">
        <f t="shared" si="354"/>
        <v>-45.979000000000013</v>
      </c>
      <c r="S302" s="111"/>
      <c r="T302" s="82">
        <f>SUM(T303:T309)</f>
        <v>-48.725999999999999</v>
      </c>
      <c r="U302" s="82">
        <f>SUM(U303:U309)</f>
        <v>-114.306</v>
      </c>
      <c r="V302" s="82">
        <f>SUM(V303:V309)</f>
        <v>-46.179000000000016</v>
      </c>
      <c r="W302" s="128"/>
      <c r="X302" s="126"/>
      <c r="Y302" s="127"/>
      <c r="Z302" s="127"/>
    </row>
    <row r="303" spans="2:30" outlineLevel="1" x14ac:dyDescent="0.25">
      <c r="B303" s="45" t="s">
        <v>290</v>
      </c>
      <c r="C303" s="44" t="s">
        <v>39</v>
      </c>
      <c r="D303" s="81"/>
      <c r="E303" s="81"/>
      <c r="F303" s="81"/>
      <c r="G303" s="81"/>
      <c r="H303" s="81">
        <v>-7.7179999999999769</v>
      </c>
      <c r="I303" s="81">
        <v>-13.264000000000001</v>
      </c>
      <c r="J303" s="81">
        <v>-29.720000000000034</v>
      </c>
      <c r="K303" s="81">
        <v>-31.429000000000002</v>
      </c>
      <c r="L303" s="102">
        <v>-48.026000000000003</v>
      </c>
      <c r="M303" s="102">
        <v>44.5</v>
      </c>
      <c r="N303" s="81">
        <v>28.446000000000005</v>
      </c>
      <c r="O303" s="81">
        <v>-25.799000000000003</v>
      </c>
      <c r="P303" s="81">
        <v>-2.4039999999999999</v>
      </c>
      <c r="Q303" s="81">
        <v>-2.1260000000000003</v>
      </c>
      <c r="R303" s="81">
        <v>75.686999999999998</v>
      </c>
      <c r="S303" s="111"/>
      <c r="T303" s="81">
        <v>-2.4039999999999999</v>
      </c>
      <c r="U303" s="81">
        <v>-2.1260000000000003</v>
      </c>
      <c r="V303" s="81">
        <v>75.686999999999998</v>
      </c>
      <c r="W303" s="125"/>
      <c r="X303" s="126"/>
      <c r="Y303" s="127"/>
      <c r="Z303" s="127"/>
    </row>
    <row r="304" spans="2:30" outlineLevel="1" x14ac:dyDescent="0.25">
      <c r="B304" s="45" t="s">
        <v>248</v>
      </c>
      <c r="C304" s="44" t="s">
        <v>39</v>
      </c>
      <c r="D304" s="81"/>
      <c r="E304" s="81"/>
      <c r="F304" s="81"/>
      <c r="G304" s="81"/>
      <c r="H304" s="81">
        <v>7.601</v>
      </c>
      <c r="I304" s="81">
        <v>4.1559999999999997</v>
      </c>
      <c r="J304" s="81">
        <v>-4.3679999999999994</v>
      </c>
      <c r="K304" s="81">
        <v>0.87300000000000022</v>
      </c>
      <c r="L304" s="81">
        <v>-0.43099999999999999</v>
      </c>
      <c r="M304" s="81">
        <v>7.6</v>
      </c>
      <c r="N304" s="81">
        <v>-2.0209999999999999</v>
      </c>
      <c r="O304" s="81">
        <v>4.8770000000000007</v>
      </c>
      <c r="P304" s="81">
        <v>-2.516</v>
      </c>
      <c r="Q304" s="81">
        <v>3.6029999999999998</v>
      </c>
      <c r="R304" s="81">
        <v>-41.271000000000001</v>
      </c>
      <c r="S304" s="111"/>
      <c r="T304" s="81">
        <v>-2.516</v>
      </c>
      <c r="U304" s="81">
        <v>3.6029999999999998</v>
      </c>
      <c r="V304" s="81">
        <v>-41.271000000000001</v>
      </c>
      <c r="W304" s="125"/>
      <c r="X304" s="126"/>
      <c r="Y304" s="127"/>
      <c r="Z304" s="127"/>
    </row>
    <row r="305" spans="2:26" outlineLevel="1" x14ac:dyDescent="0.25">
      <c r="B305" s="45" t="s">
        <v>84</v>
      </c>
      <c r="C305" s="44" t="s">
        <v>39</v>
      </c>
      <c r="D305" s="81"/>
      <c r="E305" s="81"/>
      <c r="F305" s="81"/>
      <c r="G305" s="81"/>
      <c r="H305" s="81">
        <v>11.19</v>
      </c>
      <c r="I305" s="81">
        <v>12.919000000000002</v>
      </c>
      <c r="J305" s="81">
        <v>14.861999999999997</v>
      </c>
      <c r="K305" s="81">
        <v>-3.465999999999994</v>
      </c>
      <c r="L305" s="81">
        <v>-7.4589999999999996</v>
      </c>
      <c r="M305" s="81">
        <v>14.8</v>
      </c>
      <c r="N305" s="81">
        <v>12.596999999999998</v>
      </c>
      <c r="O305" s="81">
        <v>-5.1359999999999992</v>
      </c>
      <c r="P305" s="81">
        <v>-2.625</v>
      </c>
      <c r="Q305" s="81">
        <v>15.339</v>
      </c>
      <c r="R305" s="81">
        <v>13.636000000000001</v>
      </c>
      <c r="S305" s="111"/>
      <c r="T305" s="81">
        <v>-2.625</v>
      </c>
      <c r="U305" s="81">
        <v>15.339</v>
      </c>
      <c r="V305" s="81">
        <v>13.636000000000001</v>
      </c>
      <c r="W305" s="125"/>
      <c r="X305" s="126"/>
      <c r="Y305" s="127"/>
      <c r="Z305" s="127"/>
    </row>
    <row r="306" spans="2:26" outlineLevel="1" x14ac:dyDescent="0.25">
      <c r="B306" s="45" t="s">
        <v>249</v>
      </c>
      <c r="C306" s="44" t="s">
        <v>39</v>
      </c>
      <c r="D306" s="81"/>
      <c r="E306" s="81"/>
      <c r="F306" s="81"/>
      <c r="G306" s="81"/>
      <c r="H306" s="81">
        <v>-3.3319999999999999</v>
      </c>
      <c r="I306" s="81">
        <v>7.2929999999999993</v>
      </c>
      <c r="J306" s="81">
        <v>3.5420000000000016</v>
      </c>
      <c r="K306" s="81">
        <v>5.2509999999999977</v>
      </c>
      <c r="L306" s="81">
        <v>5.4870000000000001</v>
      </c>
      <c r="M306" s="81">
        <v>-0.5</v>
      </c>
      <c r="N306" s="81">
        <v>-5.1070000000000002</v>
      </c>
      <c r="O306" s="81">
        <v>3.0369999999999999</v>
      </c>
      <c r="P306" s="81">
        <v>1.1259999999999999</v>
      </c>
      <c r="Q306" s="81">
        <v>-17.204000000000001</v>
      </c>
      <c r="R306" s="81">
        <v>-6.0399999999999991</v>
      </c>
      <c r="S306" s="111"/>
      <c r="T306" s="81">
        <v>1.1259999999999999</v>
      </c>
      <c r="U306" s="81">
        <v>-17.204000000000001</v>
      </c>
      <c r="V306" s="81">
        <v>-6.0399999999999991</v>
      </c>
      <c r="W306" s="125"/>
      <c r="X306" s="126"/>
      <c r="Y306" s="127"/>
      <c r="Z306" s="127"/>
    </row>
    <row r="307" spans="2:26" outlineLevel="1" x14ac:dyDescent="0.25">
      <c r="B307" s="45" t="s">
        <v>85</v>
      </c>
      <c r="C307" s="44" t="s">
        <v>39</v>
      </c>
      <c r="D307" s="81"/>
      <c r="E307" s="81"/>
      <c r="F307" s="81"/>
      <c r="G307" s="81"/>
      <c r="H307" s="81">
        <v>-1.5429999999999999</v>
      </c>
      <c r="I307" s="81">
        <v>-3.7619999999999996</v>
      </c>
      <c r="J307" s="81">
        <v>18.154</v>
      </c>
      <c r="K307" s="81">
        <v>5.1310000000000002</v>
      </c>
      <c r="L307" s="81">
        <v>-23.795000000000002</v>
      </c>
      <c r="M307" s="81">
        <v>2.8</v>
      </c>
      <c r="N307" s="81">
        <v>7.511000000000001</v>
      </c>
      <c r="O307" s="81">
        <v>-19.387999999999998</v>
      </c>
      <c r="P307" s="81">
        <v>7.4640000000000004</v>
      </c>
      <c r="Q307" s="81">
        <v>-3.2170000000000005</v>
      </c>
      <c r="R307" s="81">
        <v>7.59</v>
      </c>
      <c r="S307" s="111"/>
      <c r="T307" s="81">
        <v>7.4640000000000004</v>
      </c>
      <c r="U307" s="81">
        <v>-3.2170000000000005</v>
      </c>
      <c r="V307" s="81">
        <v>7.59</v>
      </c>
      <c r="W307" s="125"/>
      <c r="X307" s="126"/>
      <c r="Y307" s="127"/>
      <c r="Z307" s="127"/>
    </row>
    <row r="308" spans="2:26" outlineLevel="1" x14ac:dyDescent="0.25">
      <c r="B308" s="45" t="s">
        <v>88</v>
      </c>
      <c r="C308" s="44" t="s">
        <v>39</v>
      </c>
      <c r="D308" s="81"/>
      <c r="E308" s="81"/>
      <c r="F308" s="81"/>
      <c r="G308" s="81"/>
      <c r="H308" s="81">
        <v>-5.67</v>
      </c>
      <c r="I308" s="81">
        <v>-11.345999999999998</v>
      </c>
      <c r="J308" s="81">
        <v>3.3829999999999991</v>
      </c>
      <c r="K308" s="81">
        <v>21.966999999999999</v>
      </c>
      <c r="L308" s="81">
        <v>-8.6940000000000008</v>
      </c>
      <c r="M308" s="81">
        <v>-17.7</v>
      </c>
      <c r="N308" s="81">
        <v>0.97399999999999665</v>
      </c>
      <c r="O308" s="81">
        <v>-4.4089999999999989</v>
      </c>
      <c r="P308" s="81">
        <v>-3.0430000000000001</v>
      </c>
      <c r="Q308" s="81">
        <v>-2.9569999999999999</v>
      </c>
      <c r="R308" s="81">
        <v>14.898999999999999</v>
      </c>
      <c r="S308" s="111"/>
      <c r="T308" s="81">
        <v>-3.0430000000000001</v>
      </c>
      <c r="U308" s="81">
        <v>-2.8570000000000002</v>
      </c>
      <c r="V308" s="81">
        <v>14.698999999999998</v>
      </c>
      <c r="W308" s="125"/>
      <c r="X308" s="126"/>
      <c r="Y308" s="127"/>
      <c r="Z308" s="127"/>
    </row>
    <row r="309" spans="2:26" outlineLevel="1" x14ac:dyDescent="0.25">
      <c r="B309" s="45" t="s">
        <v>250</v>
      </c>
      <c r="C309" s="44" t="s">
        <v>39</v>
      </c>
      <c r="D309" s="81"/>
      <c r="E309" s="81"/>
      <c r="F309" s="81"/>
      <c r="G309" s="81"/>
      <c r="H309" s="81">
        <v>-43.165999999999997</v>
      </c>
      <c r="I309" s="81">
        <v>-73</v>
      </c>
      <c r="J309" s="81">
        <v>-55.254999999999995</v>
      </c>
      <c r="K309" s="81">
        <v>-63.573000000000008</v>
      </c>
      <c r="L309" s="81">
        <v>-76.135000000000005</v>
      </c>
      <c r="M309" s="81">
        <v>-101.4</v>
      </c>
      <c r="N309" s="81">
        <v>-75.232999999999976</v>
      </c>
      <c r="O309" s="81">
        <v>-83.323999999999984</v>
      </c>
      <c r="P309" s="81">
        <v>-46.728000000000002</v>
      </c>
      <c r="Q309" s="81">
        <v>-107.84399999999999</v>
      </c>
      <c r="R309" s="81">
        <v>-110.48000000000002</v>
      </c>
      <c r="S309" s="111"/>
      <c r="T309" s="81">
        <v>-46.728000000000002</v>
      </c>
      <c r="U309" s="81">
        <v>-107.84399999999999</v>
      </c>
      <c r="V309" s="81">
        <v>-110.48000000000002</v>
      </c>
      <c r="W309" s="125"/>
      <c r="X309" s="126"/>
      <c r="Y309" s="127"/>
      <c r="Z309" s="127"/>
    </row>
    <row r="310" spans="2:26" outlineLevel="1" x14ac:dyDescent="0.25">
      <c r="B310" s="25" t="s">
        <v>251</v>
      </c>
      <c r="C310" s="25" t="s">
        <v>39</v>
      </c>
      <c r="D310" s="82"/>
      <c r="E310" s="82"/>
      <c r="F310" s="82"/>
      <c r="G310" s="82"/>
      <c r="H310" s="82">
        <f t="shared" ref="H310:P310" si="355">H302+H293+H277+H276</f>
        <v>173.53709095745751</v>
      </c>
      <c r="I310" s="82">
        <f t="shared" si="355"/>
        <v>38.298089475257456</v>
      </c>
      <c r="J310" s="82">
        <f t="shared" si="355"/>
        <v>140.72406331249198</v>
      </c>
      <c r="K310" s="82">
        <f t="shared" si="355"/>
        <v>180.81007380479258</v>
      </c>
      <c r="L310" s="82">
        <f t="shared" si="355"/>
        <v>164.91713078851529</v>
      </c>
      <c r="M310" s="82">
        <f t="shared" si="355"/>
        <v>149.42844085076331</v>
      </c>
      <c r="N310" s="82">
        <f t="shared" si="355"/>
        <v>62.579941972372509</v>
      </c>
      <c r="O310" s="82">
        <f t="shared" si="355"/>
        <v>139.77002948140012</v>
      </c>
      <c r="P310" s="82">
        <f t="shared" si="355"/>
        <v>206.8922</v>
      </c>
      <c r="Q310" s="82">
        <f t="shared" ref="Q310:R310" si="356">Q302+Q293+Q277+Q276</f>
        <v>119.6269999999999</v>
      </c>
      <c r="R310" s="82">
        <f t="shared" si="356"/>
        <v>227.88285589563282</v>
      </c>
      <c r="S310" s="111"/>
      <c r="T310" s="82">
        <f>T302+T293+T277+T276</f>
        <v>229.95827437636123</v>
      </c>
      <c r="U310" s="82">
        <f>U302+U293+U277+U276</f>
        <v>145.48799999999986</v>
      </c>
      <c r="V310" s="82">
        <f>V302+V293+V277+V276</f>
        <v>256.73841358982929</v>
      </c>
      <c r="W310" s="128"/>
      <c r="X310" s="126"/>
      <c r="Y310" s="127"/>
      <c r="Z310" s="126"/>
    </row>
    <row r="311" spans="2:26" outlineLevel="1" x14ac:dyDescent="0.25">
      <c r="B311" s="25" t="s">
        <v>269</v>
      </c>
      <c r="C311" s="43" t="s">
        <v>39</v>
      </c>
      <c r="D311" s="82"/>
      <c r="E311" s="82"/>
      <c r="F311" s="82"/>
      <c r="G311" s="82"/>
      <c r="H311" s="82">
        <f t="shared" ref="H311:R311" si="357">SUM(H312:H318)</f>
        <v>-149.53200000000001</v>
      </c>
      <c r="I311" s="82">
        <f t="shared" si="357"/>
        <v>32.554000000000023</v>
      </c>
      <c r="J311" s="82">
        <f t="shared" si="357"/>
        <v>-158.87</v>
      </c>
      <c r="K311" s="82">
        <f t="shared" si="357"/>
        <v>-133.14699999999999</v>
      </c>
      <c r="L311" s="82">
        <f t="shared" si="357"/>
        <v>149.279</v>
      </c>
      <c r="M311" s="82">
        <f t="shared" si="357"/>
        <v>-2507.1999999999998</v>
      </c>
      <c r="N311" s="82">
        <f t="shared" si="357"/>
        <v>268.19399999999933</v>
      </c>
      <c r="O311" s="82">
        <f t="shared" si="357"/>
        <v>-49.104999999999606</v>
      </c>
      <c r="P311" s="82">
        <f t="shared" si="357"/>
        <v>-258.34500000000003</v>
      </c>
      <c r="Q311" s="82">
        <f t="shared" si="357"/>
        <v>60.397000000000048</v>
      </c>
      <c r="R311" s="82">
        <f t="shared" si="357"/>
        <v>-4761.6849999999995</v>
      </c>
      <c r="S311" s="111"/>
      <c r="T311" s="82">
        <f>SUM(T312:T318)</f>
        <v>-258.34500000000003</v>
      </c>
      <c r="U311" s="82">
        <f>SUM(U312:U318)</f>
        <v>60.397000000000048</v>
      </c>
      <c r="V311" s="82">
        <f>SUM(V312:V318)</f>
        <v>-4761.6849999999995</v>
      </c>
      <c r="W311" s="128"/>
      <c r="X311" s="126"/>
      <c r="Y311" s="127"/>
      <c r="Z311" s="127"/>
    </row>
    <row r="312" spans="2:26" outlineLevel="1" x14ac:dyDescent="0.25">
      <c r="B312" s="45" t="s">
        <v>252</v>
      </c>
      <c r="C312" s="44" t="s">
        <v>39</v>
      </c>
      <c r="D312" s="81"/>
      <c r="E312" s="81"/>
      <c r="F312" s="81"/>
      <c r="G312" s="81"/>
      <c r="H312" s="81">
        <v>-0.307</v>
      </c>
      <c r="I312" s="81">
        <v>-0.192</v>
      </c>
      <c r="J312" s="81">
        <v>-0.17100000000000004</v>
      </c>
      <c r="K312" s="81">
        <v>-5.8169999999999993</v>
      </c>
      <c r="L312" s="81">
        <v>0.17100000000000001</v>
      </c>
      <c r="M312" s="81">
        <v>5.6</v>
      </c>
      <c r="N312" s="81">
        <v>7.5000000000000178E-2</v>
      </c>
      <c r="O312" s="81">
        <v>-1.000000000000334E-3</v>
      </c>
      <c r="P312" s="81">
        <v>5.0000000000000001E-3</v>
      </c>
      <c r="Q312" s="81">
        <v>0</v>
      </c>
      <c r="R312" s="81">
        <v>-38.624000000000002</v>
      </c>
      <c r="S312" s="111"/>
      <c r="T312" s="81">
        <v>5.0000000000000001E-3</v>
      </c>
      <c r="U312" s="81">
        <v>0</v>
      </c>
      <c r="V312" s="81">
        <v>-38.624000000000002</v>
      </c>
      <c r="W312" s="125"/>
      <c r="X312" s="126"/>
      <c r="Y312" s="127"/>
      <c r="Z312" s="127"/>
    </row>
    <row r="313" spans="2:26" outlineLevel="1" x14ac:dyDescent="0.25">
      <c r="B313" s="45" t="s">
        <v>253</v>
      </c>
      <c r="C313" s="44" t="s">
        <v>39</v>
      </c>
      <c r="D313" s="81"/>
      <c r="E313" s="81"/>
      <c r="F313" s="81"/>
      <c r="G313" s="81"/>
      <c r="H313" s="81">
        <v>-25.995000000000001</v>
      </c>
      <c r="I313" s="81">
        <v>-33.036999999999992</v>
      </c>
      <c r="J313" s="81">
        <v>-28.799000000000007</v>
      </c>
      <c r="K313" s="81">
        <v>-29.349000000000004</v>
      </c>
      <c r="L313" s="81">
        <v>-48.957999999999998</v>
      </c>
      <c r="M313" s="81">
        <v>-36.5</v>
      </c>
      <c r="N313" s="81">
        <v>-44.182999999999993</v>
      </c>
      <c r="O313" s="81">
        <v>-31.182000000000016</v>
      </c>
      <c r="P313" s="81">
        <v>-51.82</v>
      </c>
      <c r="Q313" s="81">
        <v>-48.079000000000001</v>
      </c>
      <c r="R313" s="81">
        <v>-53.643000000000008</v>
      </c>
      <c r="S313" s="111"/>
      <c r="T313" s="81">
        <v>-51.82</v>
      </c>
      <c r="U313" s="81">
        <v>-48.079000000000001</v>
      </c>
      <c r="V313" s="81">
        <v>-53.643000000000008</v>
      </c>
      <c r="W313" s="125"/>
      <c r="X313" s="126"/>
      <c r="Y313" s="127"/>
      <c r="Z313" s="127"/>
    </row>
    <row r="314" spans="2:26" outlineLevel="1" x14ac:dyDescent="0.25">
      <c r="B314" s="45" t="s">
        <v>254</v>
      </c>
      <c r="C314" s="44" t="s">
        <v>39</v>
      </c>
      <c r="D314" s="81"/>
      <c r="E314" s="81"/>
      <c r="F314" s="81"/>
      <c r="G314" s="81"/>
      <c r="H314" s="81">
        <v>-3.0569999999999999</v>
      </c>
      <c r="I314" s="81">
        <v>-2.4730000000000003</v>
      </c>
      <c r="J314" s="81">
        <v>-20.290000000000003</v>
      </c>
      <c r="K314" s="81">
        <v>13.351000000000004</v>
      </c>
      <c r="L314" s="81">
        <v>-3.706</v>
      </c>
      <c r="M314" s="81">
        <v>-10.6</v>
      </c>
      <c r="N314" s="81">
        <v>-11.679</v>
      </c>
      <c r="O314" s="81">
        <v>-19.741</v>
      </c>
      <c r="P314" s="81">
        <v>-24.306000000000001</v>
      </c>
      <c r="Q314" s="81">
        <v>6.0890000000000022</v>
      </c>
      <c r="R314" s="81">
        <v>-28.993000000000002</v>
      </c>
      <c r="S314" s="111"/>
      <c r="T314" s="81">
        <v>-24.306000000000001</v>
      </c>
      <c r="U314" s="81">
        <v>6.0890000000000022</v>
      </c>
      <c r="V314" s="81">
        <v>-28.993000000000002</v>
      </c>
      <c r="W314" s="125"/>
      <c r="X314" s="126"/>
      <c r="Y314" s="127"/>
      <c r="Z314" s="127"/>
    </row>
    <row r="315" spans="2:26" outlineLevel="1" x14ac:dyDescent="0.25">
      <c r="B315" s="45" t="s">
        <v>255</v>
      </c>
      <c r="C315" s="44" t="s">
        <v>39</v>
      </c>
      <c r="D315" s="81"/>
      <c r="E315" s="81"/>
      <c r="F315" s="81"/>
      <c r="G315" s="81"/>
      <c r="H315" s="81">
        <v>0</v>
      </c>
      <c r="I315" s="81">
        <v>2.7E-2</v>
      </c>
      <c r="J315" s="81">
        <v>0</v>
      </c>
      <c r="K315" s="81">
        <v>-13.545999999999999</v>
      </c>
      <c r="L315" s="81">
        <v>0</v>
      </c>
      <c r="M315" s="81">
        <v>0</v>
      </c>
      <c r="N315" s="81">
        <v>0</v>
      </c>
      <c r="O315" s="81">
        <v>0</v>
      </c>
      <c r="P315" s="81">
        <v>0</v>
      </c>
      <c r="Q315" s="81">
        <v>-215.381</v>
      </c>
      <c r="R315" s="81">
        <v>-17.188999999999993</v>
      </c>
      <c r="S315" s="111"/>
      <c r="T315" s="81">
        <v>0</v>
      </c>
      <c r="U315" s="81">
        <v>-215.381</v>
      </c>
      <c r="V315" s="81">
        <v>-17.188999999999993</v>
      </c>
      <c r="W315" s="125"/>
      <c r="X315" s="126"/>
      <c r="Y315" s="127"/>
      <c r="Z315" s="127"/>
    </row>
    <row r="316" spans="2:26" s="40" customFormat="1" outlineLevel="1" x14ac:dyDescent="0.25">
      <c r="B316" s="45" t="s">
        <v>404</v>
      </c>
      <c r="C316" s="44" t="s">
        <v>39</v>
      </c>
      <c r="D316" s="81"/>
      <c r="E316" s="81"/>
      <c r="F316" s="81"/>
      <c r="G316" s="81"/>
      <c r="H316" s="81">
        <v>0</v>
      </c>
      <c r="I316" s="81">
        <v>0</v>
      </c>
      <c r="J316" s="81">
        <v>0</v>
      </c>
      <c r="K316" s="81">
        <v>0</v>
      </c>
      <c r="L316" s="81">
        <v>0</v>
      </c>
      <c r="M316" s="81">
        <v>0</v>
      </c>
      <c r="N316" s="81">
        <v>0</v>
      </c>
      <c r="O316" s="81">
        <v>0</v>
      </c>
      <c r="P316" s="81">
        <v>0</v>
      </c>
      <c r="Q316" s="81">
        <v>0</v>
      </c>
      <c r="R316" s="81">
        <v>0.90200000000000002</v>
      </c>
      <c r="S316" s="111"/>
      <c r="T316" s="81"/>
      <c r="U316" s="81"/>
      <c r="V316" s="81">
        <v>0.90200000000000002</v>
      </c>
      <c r="W316" s="122"/>
      <c r="X316" s="126"/>
      <c r="Y316" s="127"/>
      <c r="Z316" s="127"/>
    </row>
    <row r="317" spans="2:26" outlineLevel="1" x14ac:dyDescent="0.25">
      <c r="B317" s="45" t="s">
        <v>256</v>
      </c>
      <c r="C317" s="44" t="s">
        <v>39</v>
      </c>
      <c r="D317" s="81"/>
      <c r="E317" s="81"/>
      <c r="F317" s="81"/>
      <c r="G317" s="81"/>
      <c r="H317" s="81">
        <v>0</v>
      </c>
      <c r="I317" s="81">
        <v>0</v>
      </c>
      <c r="J317" s="81">
        <v>0</v>
      </c>
      <c r="K317" s="81">
        <v>0</v>
      </c>
      <c r="L317" s="81">
        <v>0</v>
      </c>
      <c r="M317" s="81">
        <v>0</v>
      </c>
      <c r="N317" s="81">
        <v>0</v>
      </c>
      <c r="O317" s="81">
        <v>0</v>
      </c>
      <c r="P317" s="81">
        <v>0</v>
      </c>
      <c r="Q317" s="81">
        <v>0</v>
      </c>
      <c r="R317" s="81">
        <v>0</v>
      </c>
      <c r="S317" s="111"/>
      <c r="T317" s="81">
        <v>0</v>
      </c>
      <c r="U317" s="81">
        <v>0</v>
      </c>
      <c r="V317" s="81">
        <v>0</v>
      </c>
      <c r="W317" s="125"/>
      <c r="X317" s="126"/>
      <c r="Y317" s="127"/>
      <c r="Z317" s="127"/>
    </row>
    <row r="318" spans="2:26" outlineLevel="1" x14ac:dyDescent="0.25">
      <c r="B318" s="45" t="s">
        <v>406</v>
      </c>
      <c r="C318" s="44" t="s">
        <v>39</v>
      </c>
      <c r="D318" s="81"/>
      <c r="E318" s="81"/>
      <c r="F318" s="81"/>
      <c r="G318" s="81"/>
      <c r="H318" s="81">
        <v>-120.173</v>
      </c>
      <c r="I318" s="81">
        <v>68.229000000000013</v>
      </c>
      <c r="J318" s="81">
        <v>-109.61000000000001</v>
      </c>
      <c r="K318" s="81">
        <v>-97.786000000000001</v>
      </c>
      <c r="L318" s="81">
        <v>201.77199999999999</v>
      </c>
      <c r="M318" s="81">
        <v>-2465.6999999999998</v>
      </c>
      <c r="N318" s="81">
        <v>323.98099999999931</v>
      </c>
      <c r="O318" s="81">
        <v>1.8190000000004147</v>
      </c>
      <c r="P318" s="81">
        <v>-182.22400000000005</v>
      </c>
      <c r="Q318" s="81">
        <v>317.76800000000003</v>
      </c>
      <c r="R318" s="81">
        <v>-4624.1379999999999</v>
      </c>
      <c r="S318" s="111"/>
      <c r="T318" s="81">
        <v>-182.22400000000005</v>
      </c>
      <c r="U318" s="81">
        <v>317.76800000000003</v>
      </c>
      <c r="V318" s="81">
        <v>-4624.1379999999999</v>
      </c>
      <c r="W318" s="125"/>
      <c r="X318" s="126"/>
      <c r="Y318" s="127"/>
      <c r="Z318" s="127"/>
    </row>
    <row r="319" spans="2:26" outlineLevel="1" x14ac:dyDescent="0.25">
      <c r="B319" s="25" t="s">
        <v>270</v>
      </c>
      <c r="C319" s="43" t="s">
        <v>39</v>
      </c>
      <c r="D319" s="82"/>
      <c r="E319" s="82"/>
      <c r="F319" s="82"/>
      <c r="G319" s="82"/>
      <c r="H319" s="82">
        <f t="shared" ref="H319:R319" si="358">SUM(H320:H327)</f>
        <v>-11.343</v>
      </c>
      <c r="I319" s="82">
        <f t="shared" si="358"/>
        <v>-124.227</v>
      </c>
      <c r="J319" s="82">
        <f t="shared" si="358"/>
        <v>-20.667999999999992</v>
      </c>
      <c r="K319" s="82">
        <f t="shared" si="358"/>
        <v>-5.9569999999999759</v>
      </c>
      <c r="L319" s="82">
        <f t="shared" si="358"/>
        <v>-70.654999999999987</v>
      </c>
      <c r="M319" s="82">
        <f t="shared" si="358"/>
        <v>2122.8999999999996</v>
      </c>
      <c r="N319" s="82">
        <f t="shared" si="358"/>
        <v>-354.50100000000009</v>
      </c>
      <c r="O319" s="82">
        <f t="shared" si="358"/>
        <v>5.6670000000001526</v>
      </c>
      <c r="P319" s="82">
        <f t="shared" si="358"/>
        <v>9</v>
      </c>
      <c r="Q319" s="82">
        <f t="shared" si="358"/>
        <v>-180.108</v>
      </c>
      <c r="R319" s="82">
        <f t="shared" si="358"/>
        <v>4560.4740000000002</v>
      </c>
      <c r="S319" s="111"/>
      <c r="T319" s="82">
        <f>SUM(T320:T327)</f>
        <v>-14.062000000000001</v>
      </c>
      <c r="U319" s="82">
        <f>SUM(U320:U327)</f>
        <v>-205.96899999999999</v>
      </c>
      <c r="V319" s="82">
        <f>SUM(V320:V327)</f>
        <v>4531.6140000000005</v>
      </c>
      <c r="W319" s="128"/>
      <c r="X319" s="126"/>
      <c r="Y319" s="127"/>
      <c r="Z319" s="127"/>
    </row>
    <row r="320" spans="2:26" s="40" customFormat="1" outlineLevel="1" x14ac:dyDescent="0.25">
      <c r="B320" s="45" t="s">
        <v>257</v>
      </c>
      <c r="C320" s="44" t="s">
        <v>39</v>
      </c>
      <c r="D320" s="81"/>
      <c r="E320" s="81"/>
      <c r="F320" s="81"/>
      <c r="G320" s="81"/>
      <c r="H320" s="81">
        <v>0.29599999999999999</v>
      </c>
      <c r="I320" s="81">
        <v>0.29499999999999998</v>
      </c>
      <c r="J320" s="81">
        <v>0.29599999999999999</v>
      </c>
      <c r="K320" s="81">
        <v>-1.704</v>
      </c>
      <c r="L320" s="81">
        <v>0.29599999999999999</v>
      </c>
      <c r="M320" s="81">
        <v>-5.7</v>
      </c>
      <c r="N320" s="81">
        <v>3.9999999999995595E-3</v>
      </c>
      <c r="O320" s="81">
        <v>4.1000000000000369E-2</v>
      </c>
      <c r="P320" s="81">
        <v>0</v>
      </c>
      <c r="Q320" s="81">
        <v>8.9999999999999993E-3</v>
      </c>
      <c r="R320" s="81">
        <v>-8.9999999999999993E-3</v>
      </c>
      <c r="S320" s="111"/>
      <c r="T320" s="81">
        <v>0</v>
      </c>
      <c r="U320" s="81">
        <v>8.9999999999999993E-3</v>
      </c>
      <c r="V320" s="81">
        <v>-8.9999999999999993E-3</v>
      </c>
      <c r="W320" s="125"/>
      <c r="X320" s="126"/>
      <c r="Y320" s="127"/>
      <c r="Z320" s="127"/>
    </row>
    <row r="321" spans="2:26" s="40" customFormat="1" outlineLevel="1" x14ac:dyDescent="0.25">
      <c r="B321" s="45" t="s">
        <v>405</v>
      </c>
      <c r="C321" s="44" t="s">
        <v>39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>
        <v>2000</v>
      </c>
      <c r="S321" s="111"/>
      <c r="T321" s="81"/>
      <c r="U321" s="81"/>
      <c r="V321" s="81">
        <v>2000</v>
      </c>
      <c r="W321" s="125"/>
      <c r="X321" s="126"/>
      <c r="Y321" s="127"/>
      <c r="Z321" s="127"/>
    </row>
    <row r="322" spans="2:26" outlineLevel="1" x14ac:dyDescent="0.25">
      <c r="B322" s="89" t="s">
        <v>364</v>
      </c>
      <c r="C322" s="44" t="s">
        <v>39</v>
      </c>
      <c r="D322" s="81"/>
      <c r="E322" s="81"/>
      <c r="F322" s="81"/>
      <c r="G322" s="81"/>
      <c r="H322" s="81">
        <v>0</v>
      </c>
      <c r="I322" s="81">
        <v>0</v>
      </c>
      <c r="J322" s="81">
        <v>0</v>
      </c>
      <c r="K322" s="81">
        <v>0</v>
      </c>
      <c r="L322" s="81">
        <v>0</v>
      </c>
      <c r="M322" s="81">
        <v>-101</v>
      </c>
      <c r="N322" s="81">
        <v>0.1910000000000025</v>
      </c>
      <c r="O322" s="81">
        <v>9.9999999999056399E-4</v>
      </c>
      <c r="P322" s="81">
        <v>0</v>
      </c>
      <c r="Q322" s="81">
        <v>0</v>
      </c>
      <c r="R322" s="81">
        <v>-79.572000000000003</v>
      </c>
      <c r="S322" s="111"/>
      <c r="T322" s="81">
        <v>0</v>
      </c>
      <c r="U322" s="81">
        <v>0</v>
      </c>
      <c r="V322" s="81">
        <v>-79.572000000000003</v>
      </c>
      <c r="W322" s="125"/>
      <c r="X322" s="126"/>
      <c r="Y322" s="127"/>
      <c r="Z322" s="127"/>
    </row>
    <row r="323" spans="2:26" outlineLevel="1" x14ac:dyDescent="0.25">
      <c r="B323" s="89" t="s">
        <v>363</v>
      </c>
      <c r="C323" s="44" t="s">
        <v>39</v>
      </c>
      <c r="D323" s="81"/>
      <c r="E323" s="81"/>
      <c r="F323" s="81"/>
      <c r="G323" s="81"/>
      <c r="H323" s="81">
        <v>0</v>
      </c>
      <c r="I323" s="81">
        <v>0</v>
      </c>
      <c r="J323" s="81">
        <v>0</v>
      </c>
      <c r="K323" s="81">
        <v>0</v>
      </c>
      <c r="L323" s="81">
        <v>0</v>
      </c>
      <c r="M323" s="81">
        <v>-0.5</v>
      </c>
      <c r="N323" s="81">
        <v>-2.028</v>
      </c>
      <c r="O323" s="81">
        <v>2.528</v>
      </c>
      <c r="P323" s="81">
        <v>0</v>
      </c>
      <c r="Q323" s="81">
        <v>0</v>
      </c>
      <c r="R323" s="81">
        <v>0</v>
      </c>
      <c r="S323" s="111"/>
      <c r="T323" s="81">
        <v>0</v>
      </c>
      <c r="U323" s="81">
        <v>0</v>
      </c>
      <c r="V323" s="81">
        <v>0</v>
      </c>
      <c r="W323" s="125"/>
      <c r="X323" s="126"/>
      <c r="Y323" s="127"/>
      <c r="Z323" s="127"/>
    </row>
    <row r="324" spans="2:26" outlineLevel="1" x14ac:dyDescent="0.25">
      <c r="B324" s="89" t="s">
        <v>258</v>
      </c>
      <c r="C324" s="44" t="s">
        <v>39</v>
      </c>
      <c r="D324" s="81"/>
      <c r="E324" s="81"/>
      <c r="F324" s="81"/>
      <c r="G324" s="81"/>
      <c r="H324" s="81">
        <v>-11.638999999999999</v>
      </c>
      <c r="I324" s="81">
        <v>-123.43900000000001</v>
      </c>
      <c r="J324" s="81">
        <v>-20.929999999999993</v>
      </c>
      <c r="K324" s="81">
        <v>-5.3699999999999761</v>
      </c>
      <c r="L324" s="81">
        <v>-70.119</v>
      </c>
      <c r="M324" s="81">
        <v>-401.1</v>
      </c>
      <c r="N324" s="81">
        <v>-352.67699999999991</v>
      </c>
      <c r="O324" s="81">
        <v>0.12399999999990996</v>
      </c>
      <c r="P324" s="81">
        <v>0</v>
      </c>
      <c r="Q324" s="81">
        <v>-188.61699999999999</v>
      </c>
      <c r="R324" s="81">
        <v>-2.4510000000000218</v>
      </c>
      <c r="S324" s="111"/>
      <c r="T324" s="81">
        <v>0</v>
      </c>
      <c r="U324" s="81">
        <v>-188.61699999999999</v>
      </c>
      <c r="V324" s="81">
        <v>-2.4510000000000218</v>
      </c>
      <c r="W324" s="125"/>
      <c r="X324" s="126"/>
      <c r="Y324" s="127"/>
      <c r="Z324" s="127"/>
    </row>
    <row r="325" spans="2:26" outlineLevel="1" x14ac:dyDescent="0.25">
      <c r="B325" s="89" t="s">
        <v>383</v>
      </c>
      <c r="C325" s="44" t="s">
        <v>39</v>
      </c>
      <c r="D325" s="81"/>
      <c r="E325" s="81"/>
      <c r="F325" s="81"/>
      <c r="G325" s="81"/>
      <c r="H325" s="81">
        <v>0</v>
      </c>
      <c r="I325" s="81">
        <v>0</v>
      </c>
      <c r="J325" s="81">
        <v>0</v>
      </c>
      <c r="K325" s="81">
        <v>0</v>
      </c>
      <c r="L325" s="81">
        <v>0</v>
      </c>
      <c r="M325" s="81">
        <v>0</v>
      </c>
      <c r="N325" s="81">
        <v>0</v>
      </c>
      <c r="O325" s="81">
        <v>0</v>
      </c>
      <c r="P325" s="81">
        <v>0</v>
      </c>
      <c r="Q325" s="81">
        <v>0</v>
      </c>
      <c r="R325" s="81">
        <v>0</v>
      </c>
      <c r="S325" s="111"/>
      <c r="T325" s="81">
        <v>-23.062000000000001</v>
      </c>
      <c r="U325" s="81">
        <v>-25.861000000000001</v>
      </c>
      <c r="V325" s="81">
        <v>-28.860000000000003</v>
      </c>
      <c r="W325" s="125"/>
      <c r="X325" s="126"/>
      <c r="Y325" s="127"/>
      <c r="Z325" s="127"/>
    </row>
    <row r="326" spans="2:26" outlineLevel="1" x14ac:dyDescent="0.25">
      <c r="B326" s="89" t="s">
        <v>365</v>
      </c>
      <c r="C326" s="44" t="s">
        <v>39</v>
      </c>
      <c r="D326" s="81"/>
      <c r="E326" s="81"/>
      <c r="F326" s="81"/>
      <c r="G326" s="81"/>
      <c r="H326" s="81">
        <v>0</v>
      </c>
      <c r="I326" s="81">
        <v>0</v>
      </c>
      <c r="J326" s="81">
        <v>0</v>
      </c>
      <c r="K326" s="81">
        <v>0</v>
      </c>
      <c r="L326" s="81">
        <v>0</v>
      </c>
      <c r="M326" s="81">
        <v>2631</v>
      </c>
      <c r="N326" s="81">
        <v>2.7999999999792635E-2</v>
      </c>
      <c r="O326" s="81">
        <v>-9.9999999974897946E-4</v>
      </c>
      <c r="P326" s="81">
        <v>0</v>
      </c>
      <c r="Q326" s="81">
        <v>0</v>
      </c>
      <c r="R326" s="81">
        <v>2664.4949999999999</v>
      </c>
      <c r="S326" s="111"/>
      <c r="T326" s="81">
        <v>0</v>
      </c>
      <c r="U326" s="81">
        <v>0</v>
      </c>
      <c r="V326" s="81">
        <v>2664.4949999999999</v>
      </c>
      <c r="W326" s="125"/>
      <c r="X326" s="126"/>
      <c r="Y326" s="127"/>
      <c r="Z326" s="127"/>
    </row>
    <row r="327" spans="2:26" outlineLevel="1" x14ac:dyDescent="0.25">
      <c r="B327" s="89" t="s">
        <v>259</v>
      </c>
      <c r="C327" s="44" t="s">
        <v>39</v>
      </c>
      <c r="D327" s="81"/>
      <c r="E327" s="81"/>
      <c r="F327" s="81"/>
      <c r="G327" s="81"/>
      <c r="H327" s="81">
        <v>0</v>
      </c>
      <c r="I327" s="81">
        <v>-1.083</v>
      </c>
      <c r="J327" s="81">
        <v>-3.400000000000003E-2</v>
      </c>
      <c r="K327" s="81">
        <v>1.117</v>
      </c>
      <c r="L327" s="81">
        <v>-0.83199999999999996</v>
      </c>
      <c r="M327" s="81">
        <v>0.2</v>
      </c>
      <c r="N327" s="81">
        <v>-1.9000000000000128E-2</v>
      </c>
      <c r="O327" s="81">
        <v>2.9740000000000002</v>
      </c>
      <c r="P327" s="81">
        <v>9</v>
      </c>
      <c r="Q327" s="81">
        <v>8.5</v>
      </c>
      <c r="R327" s="81">
        <v>-21.989000000000001</v>
      </c>
      <c r="S327" s="111"/>
      <c r="T327" s="81">
        <v>9</v>
      </c>
      <c r="U327" s="81">
        <v>8.5</v>
      </c>
      <c r="V327" s="81">
        <v>-21.989000000000001</v>
      </c>
      <c r="W327" s="125"/>
      <c r="X327" s="126"/>
      <c r="Y327" s="127"/>
      <c r="Z327" s="127"/>
    </row>
    <row r="328" spans="2:26" outlineLevel="1" x14ac:dyDescent="0.25">
      <c r="B328" s="74" t="s">
        <v>271</v>
      </c>
      <c r="C328" s="43" t="s">
        <v>39</v>
      </c>
      <c r="D328" s="82"/>
      <c r="E328" s="82"/>
      <c r="F328" s="82"/>
      <c r="G328" s="82"/>
      <c r="H328" s="82">
        <f t="shared" ref="H328:R328" si="359">SUM(H310,H311,H319)</f>
        <v>12.662090957457497</v>
      </c>
      <c r="I328" s="82">
        <f t="shared" si="359"/>
        <v>-53.374910524742518</v>
      </c>
      <c r="J328" s="82">
        <f t="shared" si="359"/>
        <v>-38.813936687508019</v>
      </c>
      <c r="K328" s="82">
        <f t="shared" si="359"/>
        <v>41.706073804792609</v>
      </c>
      <c r="L328" s="82">
        <f t="shared" si="359"/>
        <v>243.54113078851532</v>
      </c>
      <c r="M328" s="82">
        <f t="shared" si="359"/>
        <v>-234.87155914923687</v>
      </c>
      <c r="N328" s="82">
        <f t="shared" si="359"/>
        <v>-23.727058027628232</v>
      </c>
      <c r="O328" s="82">
        <f t="shared" si="359"/>
        <v>96.332029481400667</v>
      </c>
      <c r="P328" s="82">
        <f t="shared" si="359"/>
        <v>-42.452800000000025</v>
      </c>
      <c r="Q328" s="82">
        <f t="shared" si="359"/>
        <v>-8.4000000000060027E-2</v>
      </c>
      <c r="R328" s="82">
        <f t="shared" si="359"/>
        <v>26.671855895633598</v>
      </c>
      <c r="S328" s="111"/>
      <c r="T328" s="82">
        <f>SUM(T310,T311,T319)</f>
        <v>-42.448725623638794</v>
      </c>
      <c r="U328" s="82">
        <f>SUM(U310,U311,U319)</f>
        <v>-8.4000000000088448E-2</v>
      </c>
      <c r="V328" s="82">
        <f>SUM(V310,V311,V319)</f>
        <v>26.667413589830176</v>
      </c>
      <c r="W328" s="128"/>
      <c r="X328" s="126"/>
      <c r="Y328" s="127"/>
      <c r="Z328" s="127"/>
    </row>
    <row r="329" spans="2:26" outlineLevel="1" x14ac:dyDescent="0.25">
      <c r="B329" s="89" t="s">
        <v>260</v>
      </c>
      <c r="C329" s="44" t="s">
        <v>39</v>
      </c>
      <c r="D329" s="81"/>
      <c r="E329" s="81"/>
      <c r="F329" s="81"/>
      <c r="G329" s="81"/>
      <c r="H329" s="81">
        <v>56.850999999999999</v>
      </c>
      <c r="I329" s="81">
        <f>H330</f>
        <v>69.513090957457493</v>
      </c>
      <c r="J329" s="81">
        <f>I330</f>
        <v>16.138180432714975</v>
      </c>
      <c r="K329" s="81">
        <f>J330</f>
        <v>62.487000000000002</v>
      </c>
      <c r="L329" s="81">
        <f t="shared" ref="L329:R329" si="360">K225</f>
        <v>104.209</v>
      </c>
      <c r="M329" s="81">
        <f t="shared" si="360"/>
        <v>347.75</v>
      </c>
      <c r="N329" s="81">
        <f t="shared" si="360"/>
        <v>113</v>
      </c>
      <c r="O329" s="81">
        <f t="shared" si="360"/>
        <v>89.153999999999996</v>
      </c>
      <c r="P329" s="81">
        <f t="shared" si="360"/>
        <v>185.48434180000004</v>
      </c>
      <c r="Q329" s="81">
        <f t="shared" si="360"/>
        <v>143.035</v>
      </c>
      <c r="R329" s="81">
        <f t="shared" si="360"/>
        <v>142.95099999999999</v>
      </c>
      <c r="T329" s="81">
        <f>O225</f>
        <v>185.48434180000004</v>
      </c>
      <c r="U329" s="81">
        <f>P225</f>
        <v>143.035</v>
      </c>
      <c r="V329" s="81">
        <f>Q225</f>
        <v>142.95099999999999</v>
      </c>
      <c r="W329" s="125"/>
      <c r="X329" s="126"/>
      <c r="Y329" s="127"/>
      <c r="Z329" s="127"/>
    </row>
    <row r="330" spans="2:26" outlineLevel="1" x14ac:dyDescent="0.25">
      <c r="B330" s="45" t="s">
        <v>261</v>
      </c>
      <c r="C330" s="44" t="s">
        <v>39</v>
      </c>
      <c r="D330" s="81"/>
      <c r="E330" s="81"/>
      <c r="F330" s="81"/>
      <c r="G330" s="81"/>
      <c r="H330" s="81">
        <f>SUM(H329,H328)</f>
        <v>69.513090957457493</v>
      </c>
      <c r="I330" s="81">
        <f>SUM(I329,I328)</f>
        <v>16.138180432714975</v>
      </c>
      <c r="J330" s="81">
        <f t="shared" ref="J330:R330" si="361">J225</f>
        <v>62.487000000000002</v>
      </c>
      <c r="K330" s="81">
        <f t="shared" si="361"/>
        <v>104.209</v>
      </c>
      <c r="L330" s="81">
        <f t="shared" si="361"/>
        <v>347.75</v>
      </c>
      <c r="M330" s="81">
        <f t="shared" si="361"/>
        <v>113</v>
      </c>
      <c r="N330" s="81">
        <f t="shared" si="361"/>
        <v>89.153999999999996</v>
      </c>
      <c r="O330" s="81">
        <f t="shared" si="361"/>
        <v>185.48434180000004</v>
      </c>
      <c r="P330" s="81">
        <f t="shared" si="361"/>
        <v>143.035</v>
      </c>
      <c r="Q330" s="81">
        <f t="shared" si="361"/>
        <v>142.95099999999999</v>
      </c>
      <c r="R330" s="81">
        <f t="shared" si="361"/>
        <v>169.62</v>
      </c>
      <c r="T330" s="81">
        <f>T225</f>
        <v>143.035</v>
      </c>
      <c r="U330" s="81">
        <f>U225</f>
        <v>142.95099999999999</v>
      </c>
      <c r="V330" s="81">
        <f>V225</f>
        <v>169.62</v>
      </c>
      <c r="W330" s="125"/>
      <c r="X330" s="126"/>
      <c r="Y330" s="127"/>
      <c r="Z330" s="127"/>
    </row>
    <row r="331" spans="2:26" x14ac:dyDescent="0.25">
      <c r="D331" s="61"/>
      <c r="E331" s="61"/>
      <c r="F331" s="61"/>
      <c r="G331" s="61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T331" s="112"/>
      <c r="U331" s="112"/>
      <c r="V331" s="112"/>
      <c r="W331" s="53"/>
      <c r="X331" s="53"/>
      <c r="Y331" s="53"/>
      <c r="Z331" s="127"/>
    </row>
    <row r="332" spans="2:26" s="40" customFormat="1" x14ac:dyDescent="0.25">
      <c r="B332" s="1"/>
      <c r="C332" s="1"/>
      <c r="H332" s="96"/>
      <c r="I332" s="96"/>
      <c r="J332" s="96"/>
      <c r="K332" s="96"/>
      <c r="L332" s="96"/>
      <c r="M332" s="96"/>
      <c r="N332" s="96"/>
      <c r="O332" s="96"/>
      <c r="P332" s="123"/>
      <c r="Q332" s="96"/>
      <c r="R332" s="96"/>
      <c r="S332" s="114"/>
      <c r="T332" s="96"/>
      <c r="U332" s="96"/>
      <c r="V332" s="96"/>
    </row>
    <row r="333" spans="2:26" s="40" customFormat="1" x14ac:dyDescent="0.25">
      <c r="B333" s="6" t="s">
        <v>330</v>
      </c>
      <c r="O333" s="1"/>
      <c r="P333" s="53"/>
      <c r="Q333" s="53"/>
      <c r="R333" s="53"/>
    </row>
    <row r="334" spans="2:26" outlineLevel="1" x14ac:dyDescent="0.25">
      <c r="B334" s="5" t="s">
        <v>10</v>
      </c>
      <c r="C334" s="5" t="s">
        <v>0</v>
      </c>
      <c r="D334" s="5" t="s">
        <v>1</v>
      </c>
      <c r="E334" s="5" t="s">
        <v>2</v>
      </c>
      <c r="F334" s="5" t="s">
        <v>3</v>
      </c>
      <c r="G334" s="5" t="s">
        <v>4</v>
      </c>
      <c r="H334" s="5" t="s">
        <v>5</v>
      </c>
      <c r="I334" s="5" t="s">
        <v>6</v>
      </c>
      <c r="J334" s="5" t="s">
        <v>7</v>
      </c>
      <c r="K334" s="5" t="s">
        <v>8</v>
      </c>
      <c r="L334" s="5" t="s">
        <v>9</v>
      </c>
      <c r="M334" s="5" t="s">
        <v>361</v>
      </c>
      <c r="N334" s="5" t="s">
        <v>371</v>
      </c>
      <c r="O334" s="5" t="s">
        <v>375</v>
      </c>
      <c r="P334" s="5" t="s">
        <v>379</v>
      </c>
      <c r="Q334" s="109" t="s">
        <v>395</v>
      </c>
      <c r="R334" s="109" t="str">
        <f>R222</f>
        <v>3T19</v>
      </c>
      <c r="T334" s="1"/>
    </row>
    <row r="335" spans="2:26" s="40" customFormat="1" outlineLevel="1" x14ac:dyDescent="0.25">
      <c r="B335" s="45" t="s">
        <v>391</v>
      </c>
      <c r="C335" s="1" t="s">
        <v>39</v>
      </c>
      <c r="D335" s="81"/>
      <c r="E335" s="81"/>
      <c r="F335" s="81"/>
      <c r="G335" s="81"/>
      <c r="H335" s="81"/>
      <c r="I335" s="1"/>
      <c r="J335" s="53"/>
      <c r="K335" s="81">
        <f>79.314+76.4+0.04</f>
        <v>155.75399999999999</v>
      </c>
      <c r="L335" s="81">
        <f>171.7-0.04</f>
        <v>171.66</v>
      </c>
      <c r="M335" s="81">
        <v>168.4</v>
      </c>
      <c r="N335" s="81">
        <f>187.2+0.03</f>
        <v>187.23</v>
      </c>
      <c r="O335" s="81">
        <f>78.948+104.2+0.02</f>
        <v>183.16800000000001</v>
      </c>
      <c r="P335" s="81">
        <v>197.71299999999999</v>
      </c>
      <c r="Q335" s="81">
        <v>200.89099999999999</v>
      </c>
      <c r="R335" s="81">
        <v>175.8</v>
      </c>
    </row>
    <row r="336" spans="2:26" s="40" customFormat="1" outlineLevel="1" x14ac:dyDescent="0.25">
      <c r="B336" s="45" t="s">
        <v>331</v>
      </c>
      <c r="C336" s="1" t="s">
        <v>39</v>
      </c>
      <c r="D336" s="81"/>
      <c r="E336" s="81"/>
      <c r="F336" s="81"/>
      <c r="G336" s="81"/>
      <c r="H336" s="81"/>
      <c r="I336" s="1"/>
      <c r="J336" s="1"/>
      <c r="K336" s="81">
        <v>7.0609999999999999</v>
      </c>
      <c r="L336" s="81">
        <v>5.8</v>
      </c>
      <c r="M336" s="81">
        <v>8.9039999999999999</v>
      </c>
      <c r="N336" s="81">
        <v>8.8719999999999999</v>
      </c>
      <c r="O336" s="81">
        <v>8.3190000000000008</v>
      </c>
      <c r="P336" s="81">
        <v>6.6420000000000003</v>
      </c>
      <c r="Q336" s="81">
        <v>6.1479999999999997</v>
      </c>
      <c r="R336" s="81">
        <v>10.199999999999999</v>
      </c>
      <c r="T336" s="102"/>
    </row>
    <row r="337" spans="2:20" s="40" customFormat="1" outlineLevel="1" x14ac:dyDescent="0.25">
      <c r="B337" s="25" t="s">
        <v>332</v>
      </c>
      <c r="C337" s="25" t="s">
        <v>39</v>
      </c>
      <c r="D337" s="82"/>
      <c r="E337" s="82"/>
      <c r="F337" s="82"/>
      <c r="G337" s="82"/>
      <c r="H337" s="82"/>
      <c r="I337" s="25"/>
      <c r="J337" s="25"/>
      <c r="K337" s="82">
        <f t="shared" ref="K337:R337" si="362">SUM(K335:K336)</f>
        <v>162.815</v>
      </c>
      <c r="L337" s="82">
        <f t="shared" si="362"/>
        <v>177.46</v>
      </c>
      <c r="M337" s="82">
        <f t="shared" si="362"/>
        <v>177.304</v>
      </c>
      <c r="N337" s="82">
        <f t="shared" si="362"/>
        <v>196.10199999999998</v>
      </c>
      <c r="O337" s="82">
        <f t="shared" si="362"/>
        <v>191.48699999999999</v>
      </c>
      <c r="P337" s="82">
        <f t="shared" si="362"/>
        <v>204.35499999999999</v>
      </c>
      <c r="Q337" s="82">
        <f t="shared" si="362"/>
        <v>207.03899999999999</v>
      </c>
      <c r="R337" s="82">
        <f t="shared" si="362"/>
        <v>186</v>
      </c>
      <c r="T337" s="53"/>
    </row>
    <row r="338" spans="2:20" outlineLevel="1" collapsed="1" x14ac:dyDescent="0.25">
      <c r="B338" s="25" t="s">
        <v>333</v>
      </c>
      <c r="C338" s="25" t="s">
        <v>39</v>
      </c>
      <c r="D338" s="82"/>
      <c r="E338" s="82"/>
      <c r="F338" s="82"/>
      <c r="G338" s="82"/>
      <c r="H338" s="82"/>
      <c r="I338" s="25"/>
      <c r="J338" s="25"/>
      <c r="K338" s="82">
        <f t="shared" ref="K338:Q338" si="363">K337-K339</f>
        <v>57.871999999999986</v>
      </c>
      <c r="L338" s="82">
        <v>2</v>
      </c>
      <c r="M338" s="82">
        <f t="shared" si="363"/>
        <v>7.0040000000000191</v>
      </c>
      <c r="N338" s="82">
        <f t="shared" si="363"/>
        <v>65.20199999999997</v>
      </c>
      <c r="O338" s="82">
        <f t="shared" si="363"/>
        <v>57.676999999999992</v>
      </c>
      <c r="P338" s="82">
        <f t="shared" si="363"/>
        <v>62.390999999999991</v>
      </c>
      <c r="Q338" s="82">
        <f t="shared" si="363"/>
        <v>61.121999999999986</v>
      </c>
      <c r="R338" s="82">
        <v>43.8</v>
      </c>
      <c r="S338" s="119"/>
    </row>
    <row r="339" spans="2:20" outlineLevel="1" x14ac:dyDescent="0.25">
      <c r="B339" s="25" t="s">
        <v>334</v>
      </c>
      <c r="C339" s="25" t="s">
        <v>39</v>
      </c>
      <c r="D339" s="82"/>
      <c r="E339" s="82"/>
      <c r="F339" s="82"/>
      <c r="G339" s="82"/>
      <c r="H339" s="82"/>
      <c r="I339" s="25"/>
      <c r="J339" s="25"/>
      <c r="K339" s="82">
        <f t="shared" ref="K339:O339" si="364">SUM(K340:K343)</f>
        <v>104.94300000000001</v>
      </c>
      <c r="L339" s="82">
        <f t="shared" si="364"/>
        <v>175.5</v>
      </c>
      <c r="M339" s="82">
        <f t="shared" si="364"/>
        <v>170.29999999999998</v>
      </c>
      <c r="N339" s="82">
        <f t="shared" si="364"/>
        <v>130.9</v>
      </c>
      <c r="O339" s="82">
        <f t="shared" si="364"/>
        <v>133.81</v>
      </c>
      <c r="P339" s="82">
        <f t="shared" ref="P339:R339" si="365">SUM(P340:P343)</f>
        <v>141.964</v>
      </c>
      <c r="Q339" s="82">
        <f t="shared" si="365"/>
        <v>145.917</v>
      </c>
      <c r="R339" s="82">
        <f t="shared" si="365"/>
        <v>142.19999999999999</v>
      </c>
    </row>
    <row r="340" spans="2:20" outlineLevel="1" x14ac:dyDescent="0.25">
      <c r="B340" s="45" t="s">
        <v>335</v>
      </c>
      <c r="C340" s="1" t="s">
        <v>39</v>
      </c>
      <c r="D340" s="81"/>
      <c r="E340" s="81"/>
      <c r="F340" s="81"/>
      <c r="G340" s="81"/>
      <c r="H340" s="81"/>
      <c r="K340" s="81">
        <v>48.57</v>
      </c>
      <c r="L340" s="81">
        <v>98.7</v>
      </c>
      <c r="M340" s="81">
        <v>102.7</v>
      </c>
      <c r="N340" s="81">
        <v>62.2</v>
      </c>
      <c r="O340" s="81">
        <v>63.28</v>
      </c>
      <c r="P340" s="81">
        <v>69.849000000000004</v>
      </c>
      <c r="Q340" s="81">
        <v>74.117000000000004</v>
      </c>
      <c r="R340" s="81">
        <v>61.8</v>
      </c>
    </row>
    <row r="341" spans="2:20" outlineLevel="1" x14ac:dyDescent="0.25">
      <c r="B341" s="45" t="s">
        <v>336</v>
      </c>
      <c r="C341" s="1" t="s">
        <v>39</v>
      </c>
      <c r="D341" s="81"/>
      <c r="E341" s="81"/>
      <c r="F341" s="81"/>
      <c r="G341" s="81"/>
      <c r="H341" s="81"/>
      <c r="K341" s="81">
        <v>19.422000000000001</v>
      </c>
      <c r="L341" s="81">
        <v>29.6</v>
      </c>
      <c r="M341" s="81">
        <v>25.9</v>
      </c>
      <c r="N341" s="81">
        <v>31</v>
      </c>
      <c r="O341" s="81">
        <v>22.672000000000001</v>
      </c>
      <c r="P341" s="81">
        <v>28.347000000000001</v>
      </c>
      <c r="Q341" s="81">
        <v>30.28</v>
      </c>
      <c r="R341" s="81">
        <v>35.5</v>
      </c>
    </row>
    <row r="342" spans="2:20" outlineLevel="1" x14ac:dyDescent="0.25">
      <c r="B342" s="45" t="s">
        <v>337</v>
      </c>
      <c r="C342" s="1" t="s">
        <v>39</v>
      </c>
      <c r="D342" s="81"/>
      <c r="E342" s="81"/>
      <c r="F342" s="81"/>
      <c r="G342" s="81"/>
      <c r="H342" s="81"/>
      <c r="K342" s="81">
        <v>10.944000000000001</v>
      </c>
      <c r="L342" s="81">
        <v>11.7</v>
      </c>
      <c r="M342" s="81">
        <v>14.2</v>
      </c>
      <c r="N342" s="81">
        <v>11.8</v>
      </c>
      <c r="O342" s="81">
        <v>12.698</v>
      </c>
      <c r="P342" s="81">
        <v>16.297999999999998</v>
      </c>
      <c r="Q342" s="81">
        <v>13.939</v>
      </c>
      <c r="R342" s="81">
        <v>14.3</v>
      </c>
    </row>
    <row r="343" spans="2:20" outlineLevel="1" x14ac:dyDescent="0.25">
      <c r="B343" s="45" t="s">
        <v>338</v>
      </c>
      <c r="C343" s="1" t="s">
        <v>39</v>
      </c>
      <c r="D343" s="81"/>
      <c r="E343" s="81"/>
      <c r="F343" s="81"/>
      <c r="G343" s="81"/>
      <c r="H343" s="81"/>
      <c r="K343" s="81">
        <v>26.007000000000001</v>
      </c>
      <c r="L343" s="81">
        <v>35.5</v>
      </c>
      <c r="M343" s="81">
        <v>27.5</v>
      </c>
      <c r="N343" s="81">
        <v>25.9</v>
      </c>
      <c r="O343" s="81">
        <v>35.159999999999997</v>
      </c>
      <c r="P343" s="81">
        <v>27.47</v>
      </c>
      <c r="Q343" s="81">
        <v>27.581</v>
      </c>
      <c r="R343" s="81">
        <v>30.6</v>
      </c>
    </row>
    <row r="344" spans="2:20" outlineLevel="1" x14ac:dyDescent="0.25">
      <c r="B344" s="25" t="s">
        <v>339</v>
      </c>
      <c r="C344" s="25" t="s">
        <v>39</v>
      </c>
      <c r="D344" s="82"/>
      <c r="E344" s="82"/>
      <c r="F344" s="82"/>
      <c r="G344" s="82"/>
      <c r="H344" s="82"/>
      <c r="I344" s="25"/>
      <c r="J344" s="25"/>
      <c r="K344" s="82">
        <v>-19.77</v>
      </c>
      <c r="L344" s="82">
        <v>-57.262</v>
      </c>
      <c r="M344" s="82">
        <v>-44.1</v>
      </c>
      <c r="N344" s="82">
        <v>-42.404000000000003</v>
      </c>
      <c r="O344" s="82">
        <v>-38.738</v>
      </c>
      <c r="P344" s="82">
        <v>-36.783999999999999</v>
      </c>
      <c r="Q344" s="82">
        <v>-33.33</v>
      </c>
      <c r="R344" s="82">
        <v>-39.9</v>
      </c>
      <c r="S344" s="96"/>
    </row>
    <row r="345" spans="2:20" outlineLevel="1" x14ac:dyDescent="0.25"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</row>
    <row r="346" spans="2:20" outlineLevel="1" x14ac:dyDescent="0.25"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</row>
    <row r="347" spans="2:20" x14ac:dyDescent="0.25"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</row>
    <row r="348" spans="2:20" x14ac:dyDescent="0.25">
      <c r="K348" s="104"/>
      <c r="L348" s="104"/>
      <c r="M348" s="104"/>
      <c r="N348" s="104"/>
      <c r="O348" s="104"/>
      <c r="P348" s="104"/>
      <c r="Q348" s="104"/>
      <c r="R348" s="104"/>
    </row>
  </sheetData>
  <mergeCells count="1">
    <mergeCell ref="B345:O347"/>
  </mergeCells>
  <pageMargins left="0.19685039370078741" right="0.19685039370078741" top="0.19685039370078741" bottom="0.19685039370078741" header="0.19685039370078741" footer="0.19685039370078741"/>
  <pageSetup paperSize="9" orientation="landscape" r:id="rId1"/>
  <ignoredErrors>
    <ignoredError sqref="K233 K339:P339 D10:L10 D30:L30 D35:L35 D71:L71 D92:L92 I265:K265 N265:O265 O184 D59:O59 H191:P191 Q148 Q265" formulaRange="1"/>
    <ignoredError sqref="H218:J21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E83C7"/>
    <outlinePr summaryBelow="0"/>
  </sheetPr>
  <dimension ref="B7:V344"/>
  <sheetViews>
    <sheetView showGridLines="0" zoomScale="85" zoomScaleNormal="85" workbookViewId="0">
      <pane xSplit="3" ySplit="8" topLeftCell="L330" activePane="bottomRight" state="frozen"/>
      <selection activeCell="L185" sqref="L185"/>
      <selection pane="topRight" activeCell="L185" sqref="L185"/>
      <selection pane="bottomLeft" activeCell="L185" sqref="L185"/>
      <selection pane="bottomRight" activeCell="B320" sqref="B320:B323"/>
    </sheetView>
  </sheetViews>
  <sheetFormatPr defaultColWidth="10.7109375" defaultRowHeight="15" outlineLevelRow="3" x14ac:dyDescent="0.25"/>
  <cols>
    <col min="1" max="1" width="2.7109375" style="40" customWidth="1"/>
    <col min="2" max="2" width="61.85546875" style="40" bestFit="1" customWidth="1"/>
    <col min="3" max="3" width="10.7109375" style="40" customWidth="1"/>
    <col min="4" max="7" width="10.7109375" style="40"/>
    <col min="8" max="8" width="11.7109375" style="40" bestFit="1" customWidth="1"/>
    <col min="9" max="9" width="12.140625" style="40" bestFit="1" customWidth="1"/>
    <col min="10" max="10" width="11.7109375" style="40" bestFit="1" customWidth="1"/>
    <col min="11" max="12" width="12" style="40" bestFit="1" customWidth="1"/>
    <col min="13" max="13" width="13" style="40" bestFit="1" customWidth="1"/>
    <col min="14" max="16" width="12.140625" style="40" bestFit="1" customWidth="1"/>
    <col min="17" max="18" width="12.140625" style="40" customWidth="1"/>
    <col min="19" max="19" width="9" style="40" customWidth="1"/>
    <col min="20" max="21" width="19.5703125" style="40" bestFit="1" customWidth="1"/>
    <col min="22" max="22" width="19.5703125" style="40" customWidth="1"/>
    <col min="23" max="16384" width="10.7109375" style="40"/>
  </cols>
  <sheetData>
    <row r="7" spans="2:22" x14ac:dyDescent="0.25">
      <c r="B7" s="6" t="s">
        <v>122</v>
      </c>
    </row>
    <row r="8" spans="2:22" x14ac:dyDescent="0.25">
      <c r="B8" s="5" t="s">
        <v>10</v>
      </c>
      <c r="C8" s="5" t="s">
        <v>133</v>
      </c>
      <c r="D8" s="5" t="s">
        <v>124</v>
      </c>
      <c r="E8" s="5" t="s">
        <v>125</v>
      </c>
      <c r="F8" s="5" t="s">
        <v>126</v>
      </c>
      <c r="G8" s="5" t="s">
        <v>127</v>
      </c>
      <c r="H8" s="5" t="s">
        <v>128</v>
      </c>
      <c r="I8" s="5" t="s">
        <v>129</v>
      </c>
      <c r="J8" s="5" t="s">
        <v>130</v>
      </c>
      <c r="K8" s="5" t="s">
        <v>131</v>
      </c>
      <c r="L8" s="5" t="s">
        <v>132</v>
      </c>
      <c r="M8" s="5" t="s">
        <v>367</v>
      </c>
      <c r="N8" s="5" t="s">
        <v>372</v>
      </c>
      <c r="O8" s="5" t="s">
        <v>377</v>
      </c>
      <c r="P8" s="5" t="s">
        <v>384</v>
      </c>
      <c r="Q8" s="5" t="s">
        <v>396</v>
      </c>
      <c r="R8" s="5" t="s">
        <v>402</v>
      </c>
      <c r="T8" s="5" t="s">
        <v>389</v>
      </c>
      <c r="U8" s="5" t="s">
        <v>397</v>
      </c>
      <c r="V8" s="5" t="s">
        <v>401</v>
      </c>
    </row>
    <row r="9" spans="2:22" outlineLevel="1" x14ac:dyDescent="0.25">
      <c r="B9" s="25" t="s">
        <v>113</v>
      </c>
      <c r="C9" s="25" t="s">
        <v>135</v>
      </c>
      <c r="D9" s="60">
        <f>Português!D9</f>
        <v>48.541785000000004</v>
      </c>
      <c r="E9" s="60">
        <f>Português!E9</f>
        <v>48.190672000000006</v>
      </c>
      <c r="F9" s="60">
        <f>Português!F9</f>
        <v>47.856266000000005</v>
      </c>
      <c r="G9" s="60">
        <f>Português!G9</f>
        <v>47.620268000000003</v>
      </c>
      <c r="H9" s="60">
        <f>Português!H9</f>
        <v>47.316131000000006</v>
      </c>
      <c r="I9" s="60">
        <f>Português!I9</f>
        <v>47.302849999999999</v>
      </c>
      <c r="J9" s="60">
        <f>Português!J9</f>
        <v>47.228719999999996</v>
      </c>
      <c r="K9" s="60">
        <f>Português!K9</f>
        <v>47.196899999999999</v>
      </c>
      <c r="L9" s="60">
        <f>Português!L9</f>
        <v>47.104007000000003</v>
      </c>
      <c r="M9" s="60">
        <f>Português!M9</f>
        <v>47.236348</v>
      </c>
      <c r="N9" s="60">
        <f>Português!N9</f>
        <v>47.341036000000003</v>
      </c>
      <c r="O9" s="60">
        <f>Português!O9</f>
        <v>47.377919999999996</v>
      </c>
      <c r="P9" s="60">
        <f>Português!P9</f>
        <v>47.053169600000004</v>
      </c>
      <c r="Q9" s="60">
        <f>Português!Q9</f>
        <v>47.332910999999989</v>
      </c>
      <c r="R9" s="60">
        <f>Português!R9</f>
        <v>47.105097000000001</v>
      </c>
    </row>
    <row r="10" spans="2:22" outlineLevel="2" x14ac:dyDescent="0.25">
      <c r="B10" s="50" t="s">
        <v>114</v>
      </c>
      <c r="C10" s="51" t="s">
        <v>135</v>
      </c>
      <c r="D10" s="62">
        <f>Português!D10</f>
        <v>1.783968</v>
      </c>
      <c r="E10" s="62">
        <f>Português!E10</f>
        <v>1.7524110000000002</v>
      </c>
      <c r="F10" s="62">
        <f>Português!F10</f>
        <v>1.74238</v>
      </c>
      <c r="G10" s="62">
        <f>Português!G10</f>
        <v>1.766173</v>
      </c>
      <c r="H10" s="62">
        <f>Português!H10</f>
        <v>1.7559409999999998</v>
      </c>
      <c r="I10" s="62">
        <f>Português!I10</f>
        <v>1.7461089999999999</v>
      </c>
      <c r="J10" s="62">
        <f>Português!J10</f>
        <v>1.7446510000000002</v>
      </c>
      <c r="K10" s="62">
        <f>Português!K10</f>
        <v>1.7461829999999998</v>
      </c>
      <c r="L10" s="62">
        <f>Português!L10</f>
        <v>1.727306</v>
      </c>
      <c r="M10" s="62">
        <f>Português!M10</f>
        <v>1.7282329999999999</v>
      </c>
      <c r="N10" s="62">
        <f>Português!N10</f>
        <v>1.736059</v>
      </c>
      <c r="O10" s="62">
        <f>Português!O10</f>
        <v>1.7362119999999999</v>
      </c>
      <c r="P10" s="62">
        <f>Português!P10</f>
        <v>1.7263476</v>
      </c>
      <c r="Q10" s="62">
        <f>Português!Q10</f>
        <v>1.7329270000000001</v>
      </c>
      <c r="R10" s="62">
        <f>Português!R10</f>
        <v>1.728003</v>
      </c>
    </row>
    <row r="11" spans="2:22" outlineLevel="3" x14ac:dyDescent="0.25">
      <c r="B11" s="41" t="s">
        <v>19</v>
      </c>
      <c r="C11" s="40" t="s">
        <v>135</v>
      </c>
      <c r="D11" s="63">
        <f>Português!D11</f>
        <v>0.47658499999999998</v>
      </c>
      <c r="E11" s="63">
        <f>Português!E11</f>
        <v>0.460702</v>
      </c>
      <c r="F11" s="63">
        <f>Português!F11</f>
        <v>0.45619900000000002</v>
      </c>
      <c r="G11" s="63">
        <f>Português!G11</f>
        <v>0.45480399999999999</v>
      </c>
      <c r="H11" s="63">
        <f>Português!H11</f>
        <v>0.45503199999999999</v>
      </c>
      <c r="I11" s="63">
        <f>Português!I11</f>
        <v>0.44533</v>
      </c>
      <c r="J11" s="63">
        <f>Português!J11</f>
        <v>0.43861</v>
      </c>
      <c r="K11" s="63">
        <f>Português!K11</f>
        <v>0.42333300000000001</v>
      </c>
      <c r="L11" s="63">
        <f>Português!L11</f>
        <v>0.413186</v>
      </c>
      <c r="M11" s="63">
        <f>Português!M11</f>
        <v>0.41266399999999998</v>
      </c>
      <c r="N11" s="63">
        <f>Português!N11</f>
        <v>0.40134500000000001</v>
      </c>
      <c r="O11" s="63">
        <f>Português!O11</f>
        <v>0.40314899999999998</v>
      </c>
      <c r="P11" s="63">
        <f>Português!P11</f>
        <v>0.40120159999999999</v>
      </c>
      <c r="Q11" s="63">
        <f>Português!Q11</f>
        <v>0.39741599999999999</v>
      </c>
      <c r="R11" s="63">
        <f>Português!R11</f>
        <v>0.393011</v>
      </c>
    </row>
    <row r="12" spans="2:22" outlineLevel="3" x14ac:dyDescent="0.25">
      <c r="B12" s="41" t="s">
        <v>353</v>
      </c>
      <c r="C12" s="40" t="s">
        <v>135</v>
      </c>
      <c r="D12" s="63">
        <f>Português!D12</f>
        <v>1.296081</v>
      </c>
      <c r="E12" s="63">
        <f>Português!E12</f>
        <v>1.2807490000000001</v>
      </c>
      <c r="F12" s="63">
        <f>Português!F12</f>
        <v>1.275766</v>
      </c>
      <c r="G12" s="63">
        <f>Português!G12</f>
        <v>1.3011299999999999</v>
      </c>
      <c r="H12" s="63">
        <f>Português!H12</f>
        <v>1.2911159999999999</v>
      </c>
      <c r="I12" s="63">
        <f>Português!I12</f>
        <v>1.291412</v>
      </c>
      <c r="J12" s="63">
        <f>Português!J12</f>
        <v>1.2970570000000001</v>
      </c>
      <c r="K12" s="63">
        <f>Português!K12</f>
        <v>1.3139639999999999</v>
      </c>
      <c r="L12" s="63">
        <f>Português!L12</f>
        <v>1.3053440000000001</v>
      </c>
      <c r="M12" s="63">
        <f>Português!M12</f>
        <v>1.3068200000000001</v>
      </c>
      <c r="N12" s="63">
        <f>Português!N12</f>
        <v>1.3260479999999999</v>
      </c>
      <c r="O12" s="63">
        <f>Português!O12</f>
        <v>1.3244199999999999</v>
      </c>
      <c r="P12" s="63">
        <f>Português!P12</f>
        <v>1.3165629999999999</v>
      </c>
      <c r="Q12" s="63">
        <f>Português!Q12</f>
        <v>1.3272790000000001</v>
      </c>
      <c r="R12" s="63">
        <f>Português!R12</f>
        <v>1.326908</v>
      </c>
    </row>
    <row r="13" spans="2:22" outlineLevel="3" x14ac:dyDescent="0.25">
      <c r="B13" s="41" t="s">
        <v>349</v>
      </c>
      <c r="C13" s="40" t="s">
        <v>135</v>
      </c>
      <c r="D13" s="63">
        <f>Português!D13</f>
        <v>1.1302E-2</v>
      </c>
      <c r="E13" s="63">
        <f>Português!E13</f>
        <v>1.0959999999999999E-2</v>
      </c>
      <c r="F13" s="63">
        <f>Português!F13</f>
        <v>1.0415000000000001E-2</v>
      </c>
      <c r="G13" s="63">
        <f>Português!G13</f>
        <v>1.0239E-2</v>
      </c>
      <c r="H13" s="63">
        <f>Português!H13</f>
        <v>9.7929999999999996E-3</v>
      </c>
      <c r="I13" s="63">
        <f>Português!I13</f>
        <v>9.3670000000000003E-3</v>
      </c>
      <c r="J13" s="63">
        <f>Português!J13</f>
        <v>8.9840000000000007E-3</v>
      </c>
      <c r="K13" s="63">
        <f>Português!K13</f>
        <v>8.8859999999999998E-3</v>
      </c>
      <c r="L13" s="63">
        <f>Português!L13</f>
        <v>8.7760000000000008E-3</v>
      </c>
      <c r="M13" s="63">
        <f>Português!M13</f>
        <v>8.7489999999999998E-3</v>
      </c>
      <c r="N13" s="63">
        <f>Português!N13</f>
        <v>8.6660000000000001E-3</v>
      </c>
      <c r="O13" s="63">
        <f>Português!O13</f>
        <v>8.6429999999999996E-3</v>
      </c>
      <c r="P13" s="63">
        <f>Português!P13</f>
        <v>8.5830000000000004E-3</v>
      </c>
      <c r="Q13" s="63">
        <f>Português!Q13</f>
        <v>8.2319999999999997E-3</v>
      </c>
      <c r="R13" s="63">
        <f>Português!R13</f>
        <v>8.0839999999999992E-3</v>
      </c>
    </row>
    <row r="14" spans="2:22" outlineLevel="2" x14ac:dyDescent="0.25">
      <c r="B14" s="48" t="s">
        <v>115</v>
      </c>
      <c r="C14" s="49" t="s">
        <v>135</v>
      </c>
      <c r="D14" s="62">
        <f>Português!D14</f>
        <v>6.6807249999999998</v>
      </c>
      <c r="E14" s="62">
        <f>Português!E14</f>
        <v>6.648002</v>
      </c>
      <c r="F14" s="62">
        <f>Português!F14</f>
        <v>6.6012420000000001</v>
      </c>
      <c r="G14" s="62">
        <f>Português!G14</f>
        <v>6.5679730000000012</v>
      </c>
      <c r="H14" s="62">
        <f>Português!H14</f>
        <v>6.5463210000000007</v>
      </c>
      <c r="I14" s="62">
        <f>Português!I14</f>
        <v>6.562297</v>
      </c>
      <c r="J14" s="62">
        <f>Português!J14</f>
        <v>6.5562519999999997</v>
      </c>
      <c r="K14" s="62">
        <f>Português!K14</f>
        <v>6.5550180000000005</v>
      </c>
      <c r="L14" s="62">
        <f>Português!L14</f>
        <v>6.5648749999999998</v>
      </c>
      <c r="M14" s="62">
        <f>Português!M14</f>
        <v>6.5700329999999996</v>
      </c>
      <c r="N14" s="62">
        <f>Português!N14</f>
        <v>6.5846540000000005</v>
      </c>
      <c r="O14" s="62">
        <f>Português!O14</f>
        <v>6.6355659999999999</v>
      </c>
      <c r="P14" s="62">
        <f>Português!P14</f>
        <v>6.5850480000000005</v>
      </c>
      <c r="Q14" s="62">
        <f>Português!Q14</f>
        <v>6.6056749999999997</v>
      </c>
      <c r="R14" s="62">
        <f>Português!R14</f>
        <v>6.5804229999999997</v>
      </c>
    </row>
    <row r="15" spans="2:22" outlineLevel="3" x14ac:dyDescent="0.25">
      <c r="B15" s="41" t="s">
        <v>19</v>
      </c>
      <c r="C15" s="40" t="s">
        <v>135</v>
      </c>
      <c r="D15" s="63">
        <f>Português!D15</f>
        <v>1.872161</v>
      </c>
      <c r="E15" s="63">
        <f>Português!E15</f>
        <v>1.86663</v>
      </c>
      <c r="F15" s="63">
        <f>Português!F15</f>
        <v>1.855391</v>
      </c>
      <c r="G15" s="63">
        <f>Português!G15</f>
        <v>1.84104</v>
      </c>
      <c r="H15" s="63">
        <f>Português!H15</f>
        <v>1.8282350000000001</v>
      </c>
      <c r="I15" s="63">
        <f>Português!I15</f>
        <v>1.8260270000000001</v>
      </c>
      <c r="J15" s="63">
        <f>Português!J15</f>
        <v>1.809741</v>
      </c>
      <c r="K15" s="63">
        <f>Português!K15</f>
        <v>1.7949820000000001</v>
      </c>
      <c r="L15" s="63">
        <f>Português!L15</f>
        <v>1.7916829999999999</v>
      </c>
      <c r="M15" s="63">
        <f>Português!M15</f>
        <v>1.7901640000000001</v>
      </c>
      <c r="N15" s="63">
        <f>Português!N15</f>
        <v>1.7905720000000001</v>
      </c>
      <c r="O15" s="63">
        <f>Português!O15</f>
        <v>1.7930870000000001</v>
      </c>
      <c r="P15" s="63">
        <f>Português!P15</f>
        <v>1.7906420000000001</v>
      </c>
      <c r="Q15" s="63">
        <f>Português!Q15</f>
        <v>1.7726420000000001</v>
      </c>
      <c r="R15" s="63">
        <f>Português!R15</f>
        <v>1.76</v>
      </c>
    </row>
    <row r="16" spans="2:22" outlineLevel="3" x14ac:dyDescent="0.25">
      <c r="B16" s="41" t="s">
        <v>353</v>
      </c>
      <c r="C16" s="40" t="s">
        <v>135</v>
      </c>
      <c r="D16" s="63">
        <f>Português!D16</f>
        <v>4.780869</v>
      </c>
      <c r="E16" s="63">
        <f>Português!E16</f>
        <v>4.7544740000000001</v>
      </c>
      <c r="F16" s="63">
        <f>Português!F16</f>
        <v>4.7200730000000002</v>
      </c>
      <c r="G16" s="63">
        <f>Português!G16</f>
        <v>4.7020030000000004</v>
      </c>
      <c r="H16" s="63">
        <f>Português!H16</f>
        <v>4.6933870000000004</v>
      </c>
      <c r="I16" s="63">
        <f>Português!I16</f>
        <v>4.7136230000000001</v>
      </c>
      <c r="J16" s="63">
        <f>Português!J16</f>
        <v>4.7246949999999996</v>
      </c>
      <c r="K16" s="63">
        <f>Português!K16</f>
        <v>4.7384560000000002</v>
      </c>
      <c r="L16" s="63">
        <f>Português!L16</f>
        <v>4.7517810000000003</v>
      </c>
      <c r="M16" s="63">
        <f>Português!M16</f>
        <v>4.7588729999999995</v>
      </c>
      <c r="N16" s="63">
        <f>Português!N16</f>
        <v>4.7734120000000004</v>
      </c>
      <c r="O16" s="63">
        <f>Português!O16</f>
        <v>4.8220640000000001</v>
      </c>
      <c r="P16" s="63">
        <f>Português!P16</f>
        <v>4.7752840000000001</v>
      </c>
      <c r="Q16" s="63">
        <f>Português!Q16</f>
        <v>4.8141879999999997</v>
      </c>
      <c r="R16" s="63">
        <f>Português!R16</f>
        <v>4.8020800000000001</v>
      </c>
    </row>
    <row r="17" spans="2:18" outlineLevel="3" x14ac:dyDescent="0.25">
      <c r="B17" s="41" t="s">
        <v>349</v>
      </c>
      <c r="C17" s="40" t="s">
        <v>135</v>
      </c>
      <c r="D17" s="63">
        <f>Português!D17</f>
        <v>2.7695000000000001E-2</v>
      </c>
      <c r="E17" s="63">
        <f>Português!E17</f>
        <v>2.6897999999999998E-2</v>
      </c>
      <c r="F17" s="63">
        <f>Português!F17</f>
        <v>2.5777999999999999E-2</v>
      </c>
      <c r="G17" s="63">
        <f>Português!G17</f>
        <v>2.4930000000000001E-2</v>
      </c>
      <c r="H17" s="63">
        <f>Português!H17</f>
        <v>2.4698999999999999E-2</v>
      </c>
      <c r="I17" s="63">
        <f>Português!I17</f>
        <v>2.2647E-2</v>
      </c>
      <c r="J17" s="63">
        <f>Português!J17</f>
        <v>2.1815999999999999E-2</v>
      </c>
      <c r="K17" s="63">
        <f>Português!K17</f>
        <v>2.1579999999999998E-2</v>
      </c>
      <c r="L17" s="63">
        <f>Português!L17</f>
        <v>2.1410999999999999E-2</v>
      </c>
      <c r="M17" s="63">
        <f>Português!M17</f>
        <v>2.0996000000000001E-2</v>
      </c>
      <c r="N17" s="63">
        <f>Português!N17</f>
        <v>2.0670000000000001E-2</v>
      </c>
      <c r="O17" s="63">
        <f>Português!O17</f>
        <v>2.0414999999999999E-2</v>
      </c>
      <c r="P17" s="63">
        <f>Português!P17</f>
        <v>1.9122E-2</v>
      </c>
      <c r="Q17" s="63">
        <f>Português!Q17</f>
        <v>1.8845000000000001E-2</v>
      </c>
      <c r="R17" s="63">
        <f>Português!R17</f>
        <v>1.8343000000000002E-2</v>
      </c>
    </row>
    <row r="18" spans="2:18" outlineLevel="2" x14ac:dyDescent="0.25">
      <c r="B18" s="48" t="s">
        <v>116</v>
      </c>
      <c r="C18" s="49" t="s">
        <v>135</v>
      </c>
      <c r="D18" s="62">
        <f>Português!D18</f>
        <v>3.1273979999999999</v>
      </c>
      <c r="E18" s="62">
        <f>Português!E18</f>
        <v>3.1318600000000005</v>
      </c>
      <c r="F18" s="62">
        <f>Português!F18</f>
        <v>3.105111</v>
      </c>
      <c r="G18" s="62">
        <f>Português!G18</f>
        <v>3.0918319999999997</v>
      </c>
      <c r="H18" s="62">
        <f>Português!H18</f>
        <v>3.0783490000000002</v>
      </c>
      <c r="I18" s="62">
        <f>Português!I18</f>
        <v>3.089388</v>
      </c>
      <c r="J18" s="62">
        <f>Português!J18</f>
        <v>3.0883689999999997</v>
      </c>
      <c r="K18" s="62">
        <f>Português!K18</f>
        <v>3.0192209999999999</v>
      </c>
      <c r="L18" s="62">
        <f>Português!L18</f>
        <v>3.0409479999999998</v>
      </c>
      <c r="M18" s="62">
        <f>Português!M18</f>
        <v>3.0649150000000001</v>
      </c>
      <c r="N18" s="62">
        <f>Português!N18</f>
        <v>3.1768990000000001</v>
      </c>
      <c r="O18" s="62">
        <f>Português!O18</f>
        <v>3.1978809999999998</v>
      </c>
      <c r="P18" s="62">
        <f>Português!P18</f>
        <v>3.1701430000000004</v>
      </c>
      <c r="Q18" s="62">
        <f>Português!Q18</f>
        <v>3.2057540000000002</v>
      </c>
      <c r="R18" s="62">
        <f>Português!R18</f>
        <v>3.2283050000000002</v>
      </c>
    </row>
    <row r="19" spans="2:18" outlineLevel="3" x14ac:dyDescent="0.25">
      <c r="B19" s="41" t="s">
        <v>19</v>
      </c>
      <c r="C19" s="40" t="s">
        <v>135</v>
      </c>
      <c r="D19" s="63">
        <f>Português!D19</f>
        <v>0.44856499999999999</v>
      </c>
      <c r="E19" s="63">
        <f>Português!E19</f>
        <v>0.45590000000000003</v>
      </c>
      <c r="F19" s="63">
        <f>Português!F19</f>
        <v>0.45373599999999997</v>
      </c>
      <c r="G19" s="63">
        <f>Português!G19</f>
        <v>0.45245299999999999</v>
      </c>
      <c r="H19" s="63">
        <f>Português!H19</f>
        <v>0.453513</v>
      </c>
      <c r="I19" s="63">
        <f>Português!I19</f>
        <v>0.456009</v>
      </c>
      <c r="J19" s="63">
        <f>Português!J19</f>
        <v>0.45857300000000001</v>
      </c>
      <c r="K19" s="63">
        <f>Português!K19</f>
        <v>0.46295799999999998</v>
      </c>
      <c r="L19" s="63">
        <f>Português!L19</f>
        <v>0.46592299999999998</v>
      </c>
      <c r="M19" s="63">
        <f>Português!M19</f>
        <v>0.46997</v>
      </c>
      <c r="N19" s="63">
        <f>Português!N19</f>
        <v>0.47801900000000003</v>
      </c>
      <c r="O19" s="63">
        <f>Português!O19</f>
        <v>0.48315599999999997</v>
      </c>
      <c r="P19" s="63">
        <f>Português!P19</f>
        <v>0.48758200000000002</v>
      </c>
      <c r="Q19" s="63">
        <f>Português!Q19</f>
        <v>0.491948</v>
      </c>
      <c r="R19" s="63">
        <f>Português!R19</f>
        <v>0.50041500000000005</v>
      </c>
    </row>
    <row r="20" spans="2:18" outlineLevel="3" x14ac:dyDescent="0.25">
      <c r="B20" s="41" t="s">
        <v>353</v>
      </c>
      <c r="C20" s="40" t="s">
        <v>135</v>
      </c>
      <c r="D20" s="63">
        <f>Português!D20</f>
        <v>2.6717879999999998</v>
      </c>
      <c r="E20" s="63">
        <f>Português!E20</f>
        <v>2.6689920000000003</v>
      </c>
      <c r="F20" s="63">
        <f>Português!F20</f>
        <v>2.64452</v>
      </c>
      <c r="G20" s="63">
        <f>Português!G20</f>
        <v>2.6326019999999999</v>
      </c>
      <c r="H20" s="63">
        <f>Português!H20</f>
        <v>2.618182</v>
      </c>
      <c r="I20" s="63">
        <f>Português!I20</f>
        <v>2.6272760000000002</v>
      </c>
      <c r="J20" s="63">
        <f>Português!J20</f>
        <v>2.624196</v>
      </c>
      <c r="K20" s="63">
        <f>Português!K20</f>
        <v>2.5507659999999999</v>
      </c>
      <c r="L20" s="63">
        <f>Português!L20</f>
        <v>2.5695829999999997</v>
      </c>
      <c r="M20" s="63">
        <f>Português!M20</f>
        <v>2.5895489999999999</v>
      </c>
      <c r="N20" s="63">
        <f>Português!N20</f>
        <v>2.6935210000000001</v>
      </c>
      <c r="O20" s="63">
        <f>Português!O20</f>
        <v>2.7093919999999998</v>
      </c>
      <c r="P20" s="63">
        <f>Português!P20</f>
        <v>2.6772720000000003</v>
      </c>
      <c r="Q20" s="63">
        <f>Português!Q20</f>
        <v>2.7085940000000002</v>
      </c>
      <c r="R20" s="63">
        <f>Português!R20</f>
        <v>2.722899</v>
      </c>
    </row>
    <row r="21" spans="2:18" outlineLevel="3" x14ac:dyDescent="0.25">
      <c r="B21" s="41" t="s">
        <v>349</v>
      </c>
      <c r="C21" s="40" t="s">
        <v>135</v>
      </c>
      <c r="D21" s="63">
        <f>Português!D21</f>
        <v>7.045E-3</v>
      </c>
      <c r="E21" s="63">
        <f>Português!E21</f>
        <v>6.9680000000000002E-3</v>
      </c>
      <c r="F21" s="63">
        <f>Português!F21</f>
        <v>6.855E-3</v>
      </c>
      <c r="G21" s="63">
        <f>Português!G21</f>
        <v>6.777E-3</v>
      </c>
      <c r="H21" s="63">
        <f>Português!H21</f>
        <v>6.6540000000000002E-3</v>
      </c>
      <c r="I21" s="63">
        <f>Português!I21</f>
        <v>6.1029999999999999E-3</v>
      </c>
      <c r="J21" s="63">
        <f>Português!J21</f>
        <v>5.5999999999999999E-3</v>
      </c>
      <c r="K21" s="63">
        <f>Português!K21</f>
        <v>5.4970000000000001E-3</v>
      </c>
      <c r="L21" s="63">
        <f>Português!L21</f>
        <v>5.4419999999999998E-3</v>
      </c>
      <c r="M21" s="63">
        <f>Português!M21</f>
        <v>5.3959999999999998E-3</v>
      </c>
      <c r="N21" s="63">
        <f>Português!N21</f>
        <v>5.359E-3</v>
      </c>
      <c r="O21" s="63">
        <f>Português!O21</f>
        <v>5.3330000000000001E-3</v>
      </c>
      <c r="P21" s="63">
        <f>Português!P21</f>
        <v>5.2890000000000003E-3</v>
      </c>
      <c r="Q21" s="63">
        <f>Português!Q21</f>
        <v>5.2119999999999996E-3</v>
      </c>
      <c r="R21" s="63">
        <f>Português!R21</f>
        <v>4.9909999999999998E-3</v>
      </c>
    </row>
    <row r="22" spans="2:18" outlineLevel="2" x14ac:dyDescent="0.25">
      <c r="B22" s="48" t="s">
        <v>117</v>
      </c>
      <c r="C22" s="49" t="s">
        <v>135</v>
      </c>
      <c r="D22" s="62">
        <f>Português!D22</f>
        <v>29.887592999999999</v>
      </c>
      <c r="E22" s="62">
        <f>Português!E22</f>
        <v>29.582353000000005</v>
      </c>
      <c r="F22" s="62">
        <f>Português!F22</f>
        <v>29.380542999999999</v>
      </c>
      <c r="G22" s="62">
        <f>Português!G22</f>
        <v>29.157886000000001</v>
      </c>
      <c r="H22" s="62">
        <f>Português!H22</f>
        <v>28.938523000000004</v>
      </c>
      <c r="I22" s="62">
        <f>Português!I22</f>
        <v>28.887829999999997</v>
      </c>
      <c r="J22" s="62">
        <f>Português!J22</f>
        <v>28.801865999999997</v>
      </c>
      <c r="K22" s="62">
        <f>Português!K22</f>
        <v>28.803975000000001</v>
      </c>
      <c r="L22" s="62">
        <f>Português!L22</f>
        <v>28.746300000000002</v>
      </c>
      <c r="M22" s="62">
        <f>Português!M22</f>
        <v>28.810566999999995</v>
      </c>
      <c r="N22" s="62">
        <f>Português!N22</f>
        <v>28.809997000000003</v>
      </c>
      <c r="O22" s="62">
        <f>Português!O22</f>
        <v>28.823843999999998</v>
      </c>
      <c r="P22" s="62">
        <f>Português!P22</f>
        <v>28.637531000000003</v>
      </c>
      <c r="Q22" s="62">
        <f>Português!Q22</f>
        <v>28.800144999999997</v>
      </c>
      <c r="R22" s="62">
        <f>Português!R22</f>
        <v>28.639216999999999</v>
      </c>
    </row>
    <row r="23" spans="2:18" outlineLevel="3" x14ac:dyDescent="0.25">
      <c r="B23" s="41" t="s">
        <v>19</v>
      </c>
      <c r="C23" s="40" t="s">
        <v>135</v>
      </c>
      <c r="D23" s="63">
        <f>Português!D23</f>
        <v>5.4985999999999997</v>
      </c>
      <c r="E23" s="63">
        <f>Português!E23</f>
        <v>5.4414030000000002</v>
      </c>
      <c r="F23" s="63">
        <f>Português!F23</f>
        <v>5.4007719999999999</v>
      </c>
      <c r="G23" s="63">
        <f>Português!G23</f>
        <v>5.3554690000000003</v>
      </c>
      <c r="H23" s="63">
        <f>Português!H23</f>
        <v>5.311242</v>
      </c>
      <c r="I23" s="63">
        <f>Português!I23</f>
        <v>5.2710400000000002</v>
      </c>
      <c r="J23" s="63">
        <f>Português!J23</f>
        <v>5.2500689999999999</v>
      </c>
      <c r="K23" s="63">
        <f>Português!K23</f>
        <v>5.2255659999999997</v>
      </c>
      <c r="L23" s="63">
        <f>Português!L23</f>
        <v>5.2040680000000004</v>
      </c>
      <c r="M23" s="63">
        <f>Português!M23</f>
        <v>5.1862899999999996</v>
      </c>
      <c r="N23" s="63">
        <f>Português!N23</f>
        <v>5.1801880000000002</v>
      </c>
      <c r="O23" s="63">
        <f>Português!O23</f>
        <v>5.1650720000000003</v>
      </c>
      <c r="P23" s="63">
        <f>Português!P23</f>
        <v>5.1284080000000003</v>
      </c>
      <c r="Q23" s="63">
        <f>Português!Q23</f>
        <v>5.1397729999999999</v>
      </c>
      <c r="R23" s="63">
        <f>Português!R23</f>
        <v>5.1140629999999998</v>
      </c>
    </row>
    <row r="24" spans="2:18" outlineLevel="3" x14ac:dyDescent="0.25">
      <c r="B24" s="41" t="s">
        <v>353</v>
      </c>
      <c r="C24" s="40" t="s">
        <v>135</v>
      </c>
      <c r="D24" s="63">
        <f>Português!D24</f>
        <v>24.251597999999998</v>
      </c>
      <c r="E24" s="63">
        <f>Português!E24</f>
        <v>24.009126000000002</v>
      </c>
      <c r="F24" s="63">
        <f>Português!F24</f>
        <v>23.856857999999999</v>
      </c>
      <c r="G24" s="63">
        <f>Português!G24</f>
        <v>23.683913</v>
      </c>
      <c r="H24" s="63">
        <f>Português!H24</f>
        <v>23.520194000000004</v>
      </c>
      <c r="I24" s="63">
        <f>Português!I24</f>
        <v>23.512764999999998</v>
      </c>
      <c r="J24" s="63">
        <f>Português!J24</f>
        <v>23.454373999999998</v>
      </c>
      <c r="K24" s="63">
        <f>Português!K24</f>
        <v>23.485967000000002</v>
      </c>
      <c r="L24" s="63">
        <f>Português!L24</f>
        <v>23.451776000000002</v>
      </c>
      <c r="M24" s="63">
        <f>Português!M24</f>
        <v>23.535528999999997</v>
      </c>
      <c r="N24" s="63">
        <f>Português!N24</f>
        <v>23.545289</v>
      </c>
      <c r="O24" s="63">
        <f>Português!O24</f>
        <v>23.577484999999999</v>
      </c>
      <c r="P24" s="63">
        <f>Português!P24</f>
        <v>23.428962000000002</v>
      </c>
      <c r="Q24" s="63">
        <f>Português!Q24</f>
        <v>23.58155</v>
      </c>
      <c r="R24" s="63">
        <f>Português!R24</f>
        <v>23.465323999999999</v>
      </c>
    </row>
    <row r="25" spans="2:18" outlineLevel="3" x14ac:dyDescent="0.25">
      <c r="B25" s="41" t="s">
        <v>349</v>
      </c>
      <c r="C25" s="40" t="s">
        <v>135</v>
      </c>
      <c r="D25" s="63">
        <f>Português!D25</f>
        <v>0.13739499999999999</v>
      </c>
      <c r="E25" s="63">
        <f>Português!E25</f>
        <v>0.131824</v>
      </c>
      <c r="F25" s="63">
        <f>Português!F25</f>
        <v>0.12291299999999999</v>
      </c>
      <c r="G25" s="63">
        <f>Português!G25</f>
        <v>0.118504</v>
      </c>
      <c r="H25" s="63">
        <f>Português!H25</f>
        <v>0.107087</v>
      </c>
      <c r="I25" s="63">
        <f>Português!I25</f>
        <v>0.10402500000000001</v>
      </c>
      <c r="J25" s="63">
        <f>Português!J25</f>
        <v>9.7422999999999996E-2</v>
      </c>
      <c r="K25" s="63">
        <f>Português!K25</f>
        <v>9.2441999999999996E-2</v>
      </c>
      <c r="L25" s="63">
        <f>Português!L25</f>
        <v>9.0455999999999995E-2</v>
      </c>
      <c r="M25" s="63">
        <f>Português!M25</f>
        <v>8.8747999999999994E-2</v>
      </c>
      <c r="N25" s="63">
        <f>Português!N25</f>
        <v>8.4519999999999998E-2</v>
      </c>
      <c r="O25" s="63">
        <f>Português!O25</f>
        <v>8.1286999999999998E-2</v>
      </c>
      <c r="P25" s="63">
        <f>Português!P25</f>
        <v>8.0160999999999996E-2</v>
      </c>
      <c r="Q25" s="63">
        <f>Português!Q25</f>
        <v>7.8822000000000003E-2</v>
      </c>
      <c r="R25" s="63">
        <f>Português!R25</f>
        <v>5.9830000000000001E-2</v>
      </c>
    </row>
    <row r="26" spans="2:18" outlineLevel="2" x14ac:dyDescent="0.25">
      <c r="B26" s="48" t="s">
        <v>118</v>
      </c>
      <c r="C26" s="49" t="s">
        <v>135</v>
      </c>
      <c r="D26" s="62">
        <f>Português!D26</f>
        <v>6.996613</v>
      </c>
      <c r="E26" s="62">
        <f>Português!E26</f>
        <v>7.0055740000000002</v>
      </c>
      <c r="F26" s="62">
        <f>Português!F26</f>
        <v>6.9527359999999998</v>
      </c>
      <c r="G26" s="62">
        <f>Português!G26</f>
        <v>6.9609220000000001</v>
      </c>
      <c r="H26" s="62">
        <f>Português!H26</f>
        <v>6.9192629999999999</v>
      </c>
      <c r="I26" s="62">
        <f>Português!I26</f>
        <v>6.9364350000000004</v>
      </c>
      <c r="J26" s="62">
        <f>Português!J26</f>
        <v>6.9542800000000007</v>
      </c>
      <c r="K26" s="62">
        <f>Português!K26</f>
        <v>6.9855819999999991</v>
      </c>
      <c r="L26" s="62">
        <f>Português!L26</f>
        <v>6.935289</v>
      </c>
      <c r="M26" s="62">
        <f>Português!M26</f>
        <v>6.9734550000000013</v>
      </c>
      <c r="N26" s="62">
        <f>Português!N26</f>
        <v>6.998278</v>
      </c>
      <c r="O26" s="62">
        <f>Português!O26</f>
        <v>6.9492190000000003</v>
      </c>
      <c r="P26" s="62">
        <f>Português!P26</f>
        <v>6.9021350000000004</v>
      </c>
      <c r="Q26" s="62">
        <f>Português!Q26</f>
        <v>6.9560589999999998</v>
      </c>
      <c r="R26" s="62">
        <f>Português!R26</f>
        <v>6.8942489999999994</v>
      </c>
    </row>
    <row r="27" spans="2:18" outlineLevel="3" x14ac:dyDescent="0.25">
      <c r="B27" s="41" t="s">
        <v>19</v>
      </c>
      <c r="C27" s="40" t="s">
        <v>135</v>
      </c>
      <c r="D27" s="63">
        <f>Português!D27</f>
        <v>1.3020879999999999</v>
      </c>
      <c r="E27" s="63">
        <f>Português!E27</f>
        <v>1.3030900000000001</v>
      </c>
      <c r="F27" s="63">
        <f>Português!F27</f>
        <v>1.298055</v>
      </c>
      <c r="G27" s="63">
        <f>Português!G27</f>
        <v>1.2925530000000001</v>
      </c>
      <c r="H27" s="63">
        <f>Português!H27</f>
        <v>1.2872680000000001</v>
      </c>
      <c r="I27" s="63">
        <f>Português!I27</f>
        <v>1.2846150000000001</v>
      </c>
      <c r="J27" s="63">
        <f>Português!J27</f>
        <v>1.2805409999999999</v>
      </c>
      <c r="K27" s="63">
        <f>Português!K27</f>
        <v>1.2747090000000001</v>
      </c>
      <c r="L27" s="63">
        <f>Português!L27</f>
        <v>1.26729</v>
      </c>
      <c r="M27" s="63">
        <f>Português!M27</f>
        <v>1.26149</v>
      </c>
      <c r="N27" s="63">
        <f>Português!N27</f>
        <v>1.2532380000000001</v>
      </c>
      <c r="O27" s="63">
        <f>Português!O27</f>
        <v>1.2471540000000001</v>
      </c>
      <c r="P27" s="63">
        <f>Português!P27</f>
        <v>1.240335</v>
      </c>
      <c r="Q27" s="63">
        <f>Português!Q27</f>
        <v>1.246129</v>
      </c>
      <c r="R27" s="63">
        <f>Português!R27</f>
        <v>1.2469539999999999</v>
      </c>
    </row>
    <row r="28" spans="2:18" outlineLevel="3" x14ac:dyDescent="0.25">
      <c r="B28" s="41" t="s">
        <v>353</v>
      </c>
      <c r="C28" s="40" t="s">
        <v>135</v>
      </c>
      <c r="D28" s="63">
        <f>Português!D28</f>
        <v>5.6580820000000003</v>
      </c>
      <c r="E28" s="63">
        <f>Português!E28</f>
        <v>5.666938</v>
      </c>
      <c r="F28" s="63">
        <f>Português!F28</f>
        <v>5.6198090000000001</v>
      </c>
      <c r="G28" s="63">
        <f>Português!G28</f>
        <v>5.6345330000000002</v>
      </c>
      <c r="H28" s="63">
        <f>Português!H28</f>
        <v>5.5988350000000002</v>
      </c>
      <c r="I28" s="63">
        <f>Português!I28</f>
        <v>5.619529</v>
      </c>
      <c r="J28" s="63">
        <f>Português!J28</f>
        <v>5.6422590000000001</v>
      </c>
      <c r="K28" s="63">
        <f>Português!K28</f>
        <v>5.6797719999999998</v>
      </c>
      <c r="L28" s="63">
        <f>Português!L28</f>
        <v>5.6370800000000001</v>
      </c>
      <c r="M28" s="63">
        <f>Português!M28</f>
        <v>5.6821290000000007</v>
      </c>
      <c r="N28" s="63">
        <f>Português!N28</f>
        <v>5.7155310000000004</v>
      </c>
      <c r="O28" s="63">
        <f>Português!O28</f>
        <v>5.6951869999999998</v>
      </c>
      <c r="P28" s="63">
        <f>Português!P28</f>
        <v>5.6558150000000005</v>
      </c>
      <c r="Q28" s="63">
        <f>Português!Q28</f>
        <v>5.7043239999999997</v>
      </c>
      <c r="R28" s="63">
        <f>Português!R28</f>
        <v>5.6421869999999998</v>
      </c>
    </row>
    <row r="29" spans="2:18" outlineLevel="3" x14ac:dyDescent="0.25">
      <c r="B29" s="41" t="s">
        <v>349</v>
      </c>
      <c r="C29" s="40" t="s">
        <v>135</v>
      </c>
      <c r="D29" s="63">
        <f>Português!D29</f>
        <v>3.6443000000000003E-2</v>
      </c>
      <c r="E29" s="63">
        <f>Português!E29</f>
        <v>3.5546000000000001E-2</v>
      </c>
      <c r="F29" s="63">
        <f>Português!F29</f>
        <v>3.4872E-2</v>
      </c>
      <c r="G29" s="63">
        <f>Português!G29</f>
        <v>3.3835999999999998E-2</v>
      </c>
      <c r="H29" s="63">
        <f>Português!H29</f>
        <v>3.3160000000000002E-2</v>
      </c>
      <c r="I29" s="63">
        <f>Português!I29</f>
        <v>3.2291E-2</v>
      </c>
      <c r="J29" s="63">
        <f>Português!J29</f>
        <v>3.1480000000000001E-2</v>
      </c>
      <c r="K29" s="63">
        <f>Português!K29</f>
        <v>3.1101E-2</v>
      </c>
      <c r="L29" s="63">
        <f>Português!L29</f>
        <v>3.0918999999999999E-2</v>
      </c>
      <c r="M29" s="63">
        <f>Português!M29</f>
        <v>2.9836000000000001E-2</v>
      </c>
      <c r="N29" s="63">
        <f>Português!N29</f>
        <v>2.9509000000000001E-2</v>
      </c>
      <c r="O29" s="63">
        <f>Português!O29</f>
        <v>6.8780000000000004E-3</v>
      </c>
      <c r="P29" s="63">
        <f>Português!P29</f>
        <v>5.9849999999999999E-3</v>
      </c>
      <c r="Q29" s="63">
        <f>Português!Q29</f>
        <v>5.6059999999999999E-3</v>
      </c>
      <c r="R29" s="63">
        <f>Português!R29</f>
        <v>5.1079999999999997E-3</v>
      </c>
    </row>
    <row r="30" spans="2:18" outlineLevel="2" x14ac:dyDescent="0.25">
      <c r="B30" s="48" t="s">
        <v>218</v>
      </c>
      <c r="C30" s="49" t="s">
        <v>135</v>
      </c>
      <c r="D30" s="62">
        <f>Português!D30</f>
        <v>6.5488000000000005E-2</v>
      </c>
      <c r="E30" s="62">
        <f>Português!E30</f>
        <v>7.0472000000000007E-2</v>
      </c>
      <c r="F30" s="62">
        <f>Português!F30</f>
        <v>7.4254000000000014E-2</v>
      </c>
      <c r="G30" s="62">
        <f>Português!G30</f>
        <v>7.5481999999999994E-2</v>
      </c>
      <c r="H30" s="62">
        <f>Português!H30</f>
        <v>7.7733999999999998E-2</v>
      </c>
      <c r="I30" s="62">
        <f>Português!I30</f>
        <v>8.0791000000000002E-2</v>
      </c>
      <c r="J30" s="62">
        <f>Português!J30</f>
        <v>8.3302000000000001E-2</v>
      </c>
      <c r="K30" s="62">
        <f>Português!K30</f>
        <v>8.6920999999999998E-2</v>
      </c>
      <c r="L30" s="62">
        <f>Português!L30</f>
        <v>8.9289000000000007E-2</v>
      </c>
      <c r="M30" s="62">
        <f>Português!M30</f>
        <v>8.9145000000000002E-2</v>
      </c>
      <c r="N30" s="62">
        <f>Português!N30</f>
        <v>3.5149E-2</v>
      </c>
      <c r="O30" s="62">
        <f>Português!O30</f>
        <v>3.5198E-2</v>
      </c>
      <c r="P30" s="62">
        <f>Português!P30</f>
        <v>3.1965E-2</v>
      </c>
      <c r="Q30" s="62">
        <f>Português!Q30</f>
        <v>3.2350999999999998E-2</v>
      </c>
      <c r="R30" s="62">
        <f>Português!R30</f>
        <v>3.49E-2</v>
      </c>
    </row>
    <row r="31" spans="2:18" outlineLevel="3" x14ac:dyDescent="0.25">
      <c r="B31" s="41" t="s">
        <v>19</v>
      </c>
      <c r="C31" s="40" t="s">
        <v>135</v>
      </c>
      <c r="D31" s="63">
        <f>Português!D31</f>
        <v>1.1739999999999999E-3</v>
      </c>
      <c r="E31" s="63">
        <f>Português!E31</f>
        <v>1.359E-3</v>
      </c>
      <c r="F31" s="63">
        <f>Português!F31</f>
        <v>1.513E-3</v>
      </c>
      <c r="G31" s="63">
        <f>Português!G31</f>
        <v>1.464E-3</v>
      </c>
      <c r="H31" s="63">
        <f>Português!H31</f>
        <v>1.5089999999999999E-3</v>
      </c>
      <c r="I31" s="63">
        <f>Português!I31</f>
        <v>1.495E-3</v>
      </c>
      <c r="J31" s="63">
        <f>Português!J31</f>
        <v>1.4660000000000001E-3</v>
      </c>
      <c r="K31" s="63">
        <f>Português!K31</f>
        <v>1.688E-3</v>
      </c>
      <c r="L31" s="63">
        <f>Português!L31</f>
        <v>1.688E-3</v>
      </c>
      <c r="M31" s="63">
        <f>Português!M31</f>
        <v>1.694E-3</v>
      </c>
      <c r="N31" s="63">
        <f>Português!N31</f>
        <v>1.7420000000000001E-3</v>
      </c>
      <c r="O31" s="63">
        <f>Português!O31</f>
        <v>1.6800000000000001E-3</v>
      </c>
      <c r="P31" s="63">
        <f>Português!P31</f>
        <v>1.418E-3</v>
      </c>
      <c r="Q31" s="63">
        <f>Português!Q31</f>
        <v>1.56E-3</v>
      </c>
      <c r="R31" s="63">
        <f>Português!R31</f>
        <v>1.292E-3</v>
      </c>
    </row>
    <row r="32" spans="2:18" outlineLevel="3" x14ac:dyDescent="0.25">
      <c r="B32" s="41" t="s">
        <v>353</v>
      </c>
      <c r="C32" s="40" t="s">
        <v>135</v>
      </c>
      <c r="D32" s="63">
        <f>Português!D32</f>
        <v>6.4308000000000004E-2</v>
      </c>
      <c r="E32" s="63">
        <f>Português!E32</f>
        <v>6.9107000000000002E-2</v>
      </c>
      <c r="F32" s="63">
        <f>Português!F32</f>
        <v>7.2735000000000008E-2</v>
      </c>
      <c r="G32" s="63">
        <f>Português!G32</f>
        <v>7.4011999999999994E-2</v>
      </c>
      <c r="H32" s="63">
        <f>Português!H32</f>
        <v>7.6218999999999995E-2</v>
      </c>
      <c r="I32" s="63">
        <f>Português!I32</f>
        <v>7.9291E-2</v>
      </c>
      <c r="J32" s="63">
        <f>Português!J32</f>
        <v>8.1831000000000001E-2</v>
      </c>
      <c r="K32" s="63">
        <f>Português!K32</f>
        <v>8.5227999999999998E-2</v>
      </c>
      <c r="L32" s="63">
        <f>Português!L32</f>
        <v>8.7596000000000007E-2</v>
      </c>
      <c r="M32" s="63">
        <f>Português!M32</f>
        <v>8.7445999999999996E-2</v>
      </c>
      <c r="N32" s="63">
        <f>Português!N32</f>
        <v>3.3402000000000001E-2</v>
      </c>
      <c r="O32" s="63">
        <f>Português!O32</f>
        <v>3.3513000000000001E-2</v>
      </c>
      <c r="P32" s="63">
        <f>Português!P32</f>
        <v>3.0542E-2</v>
      </c>
      <c r="Q32" s="63">
        <f>Português!Q32</f>
        <v>3.0786000000000001E-2</v>
      </c>
      <c r="R32" s="63">
        <f>Português!R32</f>
        <v>3.3599999999999998E-2</v>
      </c>
    </row>
    <row r="33" spans="2:18" outlineLevel="3" x14ac:dyDescent="0.25">
      <c r="B33" s="41" t="s">
        <v>349</v>
      </c>
      <c r="C33" s="40" t="s">
        <v>135</v>
      </c>
      <c r="D33" s="63">
        <f>Português!D33</f>
        <v>6.0000000000000002E-6</v>
      </c>
      <c r="E33" s="63">
        <f>Português!E33</f>
        <v>6.0000000000000002E-6</v>
      </c>
      <c r="F33" s="63">
        <f>Português!F33</f>
        <v>6.0000000000000002E-6</v>
      </c>
      <c r="G33" s="63">
        <f>Português!G33</f>
        <v>6.0000000000000002E-6</v>
      </c>
      <c r="H33" s="63">
        <f>Português!H33</f>
        <v>6.0000000000000002E-6</v>
      </c>
      <c r="I33" s="63">
        <f>Português!I33</f>
        <v>5.0000000000000004E-6</v>
      </c>
      <c r="J33" s="63">
        <f>Português!J33</f>
        <v>5.0000000000000004E-6</v>
      </c>
      <c r="K33" s="63">
        <f>Português!K33</f>
        <v>5.0000000000000004E-6</v>
      </c>
      <c r="L33" s="63">
        <f>Português!L33</f>
        <v>5.0000000000000004E-6</v>
      </c>
      <c r="M33" s="63">
        <f>Português!M33</f>
        <v>5.0000000000000004E-6</v>
      </c>
      <c r="N33" s="63">
        <f>Português!N33</f>
        <v>5.0000000000000004E-6</v>
      </c>
      <c r="O33" s="63">
        <f>Português!O33</f>
        <v>5.0000000000000004E-6</v>
      </c>
      <c r="P33" s="63">
        <f>Português!P33</f>
        <v>5.0000000000000004E-6</v>
      </c>
      <c r="Q33" s="63">
        <f>Português!Q33</f>
        <v>5.0000000000000004E-6</v>
      </c>
      <c r="R33" s="63">
        <f>Português!R33</f>
        <v>7.9999999999999996E-6</v>
      </c>
    </row>
    <row r="34" spans="2:18" outlineLevel="1" x14ac:dyDescent="0.25">
      <c r="B34" s="25" t="s">
        <v>224</v>
      </c>
      <c r="C34" s="25" t="s">
        <v>135</v>
      </c>
      <c r="D34" s="60">
        <f>Português!D34</f>
        <v>20.608948999999999</v>
      </c>
      <c r="E34" s="60">
        <f>Português!E34</f>
        <v>20.828366000000003</v>
      </c>
      <c r="F34" s="60">
        <f>Português!F34</f>
        <v>21.053418999999998</v>
      </c>
      <c r="G34" s="60">
        <f>Português!G34</f>
        <v>21.422263999999998</v>
      </c>
      <c r="H34" s="60">
        <f>Português!H34</f>
        <v>21.755561000000004</v>
      </c>
      <c r="I34" s="60">
        <f>Português!I34</f>
        <v>21.941587999999996</v>
      </c>
      <c r="J34" s="60">
        <f>Português!J34</f>
        <v>22.313207999999999</v>
      </c>
      <c r="K34" s="60">
        <f>Português!K34</f>
        <v>22.569171000000004</v>
      </c>
      <c r="L34" s="60">
        <f>Português!L34</f>
        <v>22.744304</v>
      </c>
      <c r="M34" s="60">
        <f>Português!M34</f>
        <v>23.453058000000002</v>
      </c>
      <c r="N34" s="60">
        <f>Português!N34</f>
        <v>24.053977</v>
      </c>
      <c r="O34" s="60">
        <f>Português!O34</f>
        <v>24.194828999999999</v>
      </c>
      <c r="P34" s="60">
        <f>Português!P34</f>
        <v>24.478203999999998</v>
      </c>
      <c r="Q34" s="60">
        <f>Português!Q34</f>
        <v>24.799687000000002</v>
      </c>
      <c r="R34" s="60">
        <f>Português!R34</f>
        <v>25.386842999999999</v>
      </c>
    </row>
    <row r="35" spans="2:18" outlineLevel="2" x14ac:dyDescent="0.25">
      <c r="B35" s="48" t="s">
        <v>114</v>
      </c>
      <c r="C35" s="49" t="s">
        <v>135</v>
      </c>
      <c r="D35" s="64">
        <f>Português!D35</f>
        <v>0.94235499999999994</v>
      </c>
      <c r="E35" s="64">
        <f>Português!E35</f>
        <v>0.93003400000000003</v>
      </c>
      <c r="F35" s="64">
        <f>Português!F35</f>
        <v>0.92798100000000006</v>
      </c>
      <c r="G35" s="64">
        <f>Português!G35</f>
        <v>0.95465500000000003</v>
      </c>
      <c r="H35" s="64">
        <f>Português!H35</f>
        <v>0.95934200000000003</v>
      </c>
      <c r="I35" s="64">
        <f>Português!I35</f>
        <v>0.95803300000000002</v>
      </c>
      <c r="J35" s="64">
        <f>Português!J35</f>
        <v>0.96612000000000009</v>
      </c>
      <c r="K35" s="64">
        <f>Português!K35</f>
        <v>0.97352100000000008</v>
      </c>
      <c r="L35" s="64">
        <f>Português!L35</f>
        <v>0.98500499999999991</v>
      </c>
      <c r="M35" s="64">
        <f>Português!M35</f>
        <v>1.0228350000000002</v>
      </c>
      <c r="N35" s="64">
        <f>Português!N35</f>
        <v>1.0329350000000002</v>
      </c>
      <c r="O35" s="64">
        <f>Português!O35</f>
        <v>1.053158</v>
      </c>
      <c r="P35" s="64">
        <f>Português!P35</f>
        <v>1.054117</v>
      </c>
      <c r="Q35" s="64">
        <f>Português!Q35</f>
        <v>1.1409309999999999</v>
      </c>
      <c r="R35" s="64">
        <f>Português!R35</f>
        <v>1.1617250000000001</v>
      </c>
    </row>
    <row r="36" spans="2:18" outlineLevel="3" x14ac:dyDescent="0.25">
      <c r="B36" s="41" t="s">
        <v>19</v>
      </c>
      <c r="C36" s="40" t="s">
        <v>135</v>
      </c>
      <c r="D36" s="63">
        <f>Português!D36</f>
        <v>0.33509499999999998</v>
      </c>
      <c r="E36" s="63">
        <f>Português!E36</f>
        <v>0.33050800000000002</v>
      </c>
      <c r="F36" s="63">
        <f>Português!F36</f>
        <v>0.33182</v>
      </c>
      <c r="G36" s="63">
        <f>Português!G36</f>
        <v>0.34033200000000002</v>
      </c>
      <c r="H36" s="63">
        <f>Português!H36</f>
        <v>0.346113</v>
      </c>
      <c r="I36" s="63">
        <f>Português!I36</f>
        <v>0.33752900000000002</v>
      </c>
      <c r="J36" s="63">
        <f>Português!J36</f>
        <v>0.337704</v>
      </c>
      <c r="K36" s="63">
        <f>Português!K36</f>
        <v>0.33511999999999997</v>
      </c>
      <c r="L36" s="63">
        <f>Português!L36</f>
        <v>0.33660899999999999</v>
      </c>
      <c r="M36" s="63">
        <f>Português!M36</f>
        <v>0.34975400000000001</v>
      </c>
      <c r="N36" s="63">
        <f>Português!N36</f>
        <v>0.35487400000000002</v>
      </c>
      <c r="O36" s="63">
        <f>Português!O36</f>
        <v>0.37034400000000001</v>
      </c>
      <c r="P36" s="63">
        <f>Português!P36</f>
        <v>0.38066699999999998</v>
      </c>
      <c r="Q36" s="63">
        <f>Português!Q36</f>
        <v>0.38160699999999997</v>
      </c>
      <c r="R36" s="63">
        <f>Português!R36</f>
        <v>0.38062600000000002</v>
      </c>
    </row>
    <row r="37" spans="2:18" outlineLevel="3" x14ac:dyDescent="0.25">
      <c r="B37" s="41" t="s">
        <v>353</v>
      </c>
      <c r="C37" s="40" t="s">
        <v>135</v>
      </c>
      <c r="D37" s="63">
        <f>Português!D37</f>
        <v>0.603437</v>
      </c>
      <c r="E37" s="63">
        <f>Português!E37</f>
        <v>0.59602500000000003</v>
      </c>
      <c r="F37" s="63">
        <f>Português!F37</f>
        <v>0.59267400000000003</v>
      </c>
      <c r="G37" s="63">
        <f>Português!G37</f>
        <v>0.61089300000000002</v>
      </c>
      <c r="H37" s="63">
        <f>Português!H37</f>
        <v>0.60981200000000002</v>
      </c>
      <c r="I37" s="63">
        <f>Português!I37</f>
        <v>0.61709100000000006</v>
      </c>
      <c r="J37" s="63">
        <f>Português!J37</f>
        <v>0.6250420000000001</v>
      </c>
      <c r="K37" s="63">
        <f>Português!K37</f>
        <v>0.63506400000000007</v>
      </c>
      <c r="L37" s="63">
        <f>Português!L37</f>
        <v>0.64506599999999992</v>
      </c>
      <c r="M37" s="63">
        <f>Português!M37</f>
        <v>0.66975800000000008</v>
      </c>
      <c r="N37" s="63">
        <f>Português!N37</f>
        <v>0.67474400000000001</v>
      </c>
      <c r="O37" s="63">
        <f>Português!O37</f>
        <v>0.68037300000000001</v>
      </c>
      <c r="P37" s="63">
        <f>Português!P37</f>
        <v>0.67321500000000001</v>
      </c>
      <c r="Q37" s="63">
        <f>Português!Q37</f>
        <v>0.75909199999999999</v>
      </c>
      <c r="R37" s="63">
        <f>Português!R37</f>
        <v>0.78086800000000001</v>
      </c>
    </row>
    <row r="38" spans="2:18" outlineLevel="3" x14ac:dyDescent="0.25">
      <c r="B38" s="41" t="s">
        <v>349</v>
      </c>
      <c r="C38" s="40" t="s">
        <v>135</v>
      </c>
      <c r="D38" s="63">
        <f>Português!D38</f>
        <v>3.823E-3</v>
      </c>
      <c r="E38" s="63">
        <f>Português!E38</f>
        <v>3.5010000000000002E-3</v>
      </c>
      <c r="F38" s="63">
        <f>Português!F38</f>
        <v>3.4870000000000001E-3</v>
      </c>
      <c r="G38" s="63">
        <f>Português!G38</f>
        <v>3.4299999999999999E-3</v>
      </c>
      <c r="H38" s="63">
        <f>Português!H38</f>
        <v>3.4169999999999999E-3</v>
      </c>
      <c r="I38" s="63">
        <f>Português!I38</f>
        <v>3.4129999999999998E-3</v>
      </c>
      <c r="J38" s="63">
        <f>Português!J38</f>
        <v>3.3739999999999998E-3</v>
      </c>
      <c r="K38" s="63">
        <f>Português!K38</f>
        <v>3.3370000000000001E-3</v>
      </c>
      <c r="L38" s="63">
        <f>Português!L38</f>
        <v>3.3300000000000001E-3</v>
      </c>
      <c r="M38" s="63">
        <f>Português!M38</f>
        <v>3.323E-3</v>
      </c>
      <c r="N38" s="63">
        <f>Português!N38</f>
        <v>3.3170000000000001E-3</v>
      </c>
      <c r="O38" s="63">
        <f>Português!O38</f>
        <v>2.441E-3</v>
      </c>
      <c r="P38" s="63">
        <f>Português!P38</f>
        <v>2.3499999999999999E-4</v>
      </c>
      <c r="Q38" s="63">
        <f>Português!Q38</f>
        <v>2.32E-4</v>
      </c>
      <c r="R38" s="63">
        <f>Português!R38</f>
        <v>2.31E-4</v>
      </c>
    </row>
    <row r="39" spans="2:18" outlineLevel="2" x14ac:dyDescent="0.25">
      <c r="B39" s="48" t="s">
        <v>115</v>
      </c>
      <c r="C39" s="49" t="s">
        <v>135</v>
      </c>
      <c r="D39" s="64">
        <f>Português!D39</f>
        <v>3.8885190000000001</v>
      </c>
      <c r="E39" s="64">
        <f>Português!E39</f>
        <v>3.9322660000000003</v>
      </c>
      <c r="F39" s="64">
        <f>Português!F39</f>
        <v>3.9882230000000001</v>
      </c>
      <c r="G39" s="64">
        <f>Português!G39</f>
        <v>4.0694790000000003</v>
      </c>
      <c r="H39" s="64">
        <f>Português!H39</f>
        <v>4.1242030000000005</v>
      </c>
      <c r="I39" s="64">
        <f>Português!I39</f>
        <v>4.1616179999999998</v>
      </c>
      <c r="J39" s="64">
        <f>Português!J39</f>
        <v>4.2554629999999998</v>
      </c>
      <c r="K39" s="64">
        <f>Português!K39</f>
        <v>4.3386570000000004</v>
      </c>
      <c r="L39" s="64">
        <f>Português!L39</f>
        <v>4.3279819999999996</v>
      </c>
      <c r="M39" s="64">
        <f>Português!M39</f>
        <v>4.4903390000000005</v>
      </c>
      <c r="N39" s="64">
        <f>Português!N39</f>
        <v>4.6558450000000002</v>
      </c>
      <c r="O39" s="64">
        <f>Português!O39</f>
        <v>4.7143420000000003</v>
      </c>
      <c r="P39" s="64">
        <f>Português!P39</f>
        <v>4.7919160000000005</v>
      </c>
      <c r="Q39" s="64">
        <f>Português!Q39</f>
        <v>4.8198530000000002</v>
      </c>
      <c r="R39" s="64">
        <f>Português!R39</f>
        <v>4.8499400000000001</v>
      </c>
    </row>
    <row r="40" spans="2:18" outlineLevel="3" x14ac:dyDescent="0.25">
      <c r="B40" s="41" t="s">
        <v>19</v>
      </c>
      <c r="C40" s="40" t="s">
        <v>135</v>
      </c>
      <c r="D40" s="63">
        <f>Português!D40</f>
        <v>1.3436600000000001</v>
      </c>
      <c r="E40" s="63">
        <f>Português!E40</f>
        <v>1.350665</v>
      </c>
      <c r="F40" s="63">
        <f>Português!F40</f>
        <v>1.377802</v>
      </c>
      <c r="G40" s="63">
        <f>Português!G40</f>
        <v>1.427311</v>
      </c>
      <c r="H40" s="63">
        <f>Português!H40</f>
        <v>1.4671080000000001</v>
      </c>
      <c r="I40" s="63">
        <f>Português!I40</f>
        <v>1.482504</v>
      </c>
      <c r="J40" s="63">
        <f>Português!J40</f>
        <v>1.503789</v>
      </c>
      <c r="K40" s="63">
        <f>Português!K40</f>
        <v>1.5032019999999999</v>
      </c>
      <c r="L40" s="63">
        <f>Português!L40</f>
        <v>1.4942230000000001</v>
      </c>
      <c r="M40" s="63">
        <f>Português!M40</f>
        <v>1.5409269999999999</v>
      </c>
      <c r="N40" s="63">
        <f>Português!N40</f>
        <v>1.5859209999999999</v>
      </c>
      <c r="O40" s="63">
        <f>Português!O40</f>
        <v>1.650355</v>
      </c>
      <c r="P40" s="63">
        <f>Português!P40</f>
        <v>1.684218</v>
      </c>
      <c r="Q40" s="63">
        <f>Português!Q40</f>
        <v>1.6666129999999999</v>
      </c>
      <c r="R40" s="63">
        <f>Português!R40</f>
        <v>1.6673020000000001</v>
      </c>
    </row>
    <row r="41" spans="2:18" outlineLevel="3" x14ac:dyDescent="0.25">
      <c r="B41" s="41" t="s">
        <v>353</v>
      </c>
      <c r="C41" s="40" t="s">
        <v>135</v>
      </c>
      <c r="D41" s="63">
        <f>Português!D41</f>
        <v>2.538198</v>
      </c>
      <c r="E41" s="63">
        <f>Português!E41</f>
        <v>2.5751200000000001</v>
      </c>
      <c r="F41" s="63">
        <f>Português!F41</f>
        <v>2.604031</v>
      </c>
      <c r="G41" s="63">
        <f>Português!G41</f>
        <v>2.6359280000000003</v>
      </c>
      <c r="H41" s="63">
        <f>Português!H41</f>
        <v>2.651024</v>
      </c>
      <c r="I41" s="63">
        <f>Português!I41</f>
        <v>2.6731250000000002</v>
      </c>
      <c r="J41" s="63">
        <f>Português!J41</f>
        <v>2.7458619999999998</v>
      </c>
      <c r="K41" s="63">
        <f>Português!K41</f>
        <v>2.8297210000000002</v>
      </c>
      <c r="L41" s="63">
        <f>Português!L41</f>
        <v>2.8280799999999999</v>
      </c>
      <c r="M41" s="63">
        <f>Português!M41</f>
        <v>2.9437820000000001</v>
      </c>
      <c r="N41" s="63">
        <f>Português!N41</f>
        <v>3.0655380000000001</v>
      </c>
      <c r="O41" s="63">
        <f>Português!O41</f>
        <v>3.0602830000000001</v>
      </c>
      <c r="P41" s="63">
        <f>Português!P41</f>
        <v>3.104895</v>
      </c>
      <c r="Q41" s="63">
        <f>Português!Q41</f>
        <v>3.1504919999999998</v>
      </c>
      <c r="R41" s="63">
        <f>Português!R41</f>
        <v>3.1800730000000001</v>
      </c>
    </row>
    <row r="42" spans="2:18" outlineLevel="3" x14ac:dyDescent="0.25">
      <c r="B42" s="41" t="s">
        <v>349</v>
      </c>
      <c r="C42" s="40" t="s">
        <v>135</v>
      </c>
      <c r="D42" s="63">
        <f>Português!D42</f>
        <v>6.6610000000000003E-3</v>
      </c>
      <c r="E42" s="63">
        <f>Português!E42</f>
        <v>6.4809999999999998E-3</v>
      </c>
      <c r="F42" s="63">
        <f>Português!F42</f>
        <v>6.3899999999999998E-3</v>
      </c>
      <c r="G42" s="63">
        <f>Português!G42</f>
        <v>6.2399999999999999E-3</v>
      </c>
      <c r="H42" s="63">
        <f>Português!H42</f>
        <v>6.071E-3</v>
      </c>
      <c r="I42" s="63">
        <f>Português!I42</f>
        <v>5.9890000000000004E-3</v>
      </c>
      <c r="J42" s="63">
        <f>Português!J42</f>
        <v>5.8120000000000003E-3</v>
      </c>
      <c r="K42" s="63">
        <f>Português!K42</f>
        <v>5.7340000000000004E-3</v>
      </c>
      <c r="L42" s="63">
        <f>Português!L42</f>
        <v>5.679E-3</v>
      </c>
      <c r="M42" s="63">
        <f>Português!M42</f>
        <v>5.6299999999999996E-3</v>
      </c>
      <c r="N42" s="63">
        <f>Português!N42</f>
        <v>4.3860000000000001E-3</v>
      </c>
      <c r="O42" s="63">
        <f>Português!O42</f>
        <v>3.7039999999999998E-3</v>
      </c>
      <c r="P42" s="63">
        <f>Português!P42</f>
        <v>2.8029999999999999E-3</v>
      </c>
      <c r="Q42" s="63">
        <f>Português!Q42</f>
        <v>2.748E-3</v>
      </c>
      <c r="R42" s="63">
        <f>Português!R42</f>
        <v>2.565E-3</v>
      </c>
    </row>
    <row r="43" spans="2:18" outlineLevel="2" x14ac:dyDescent="0.25">
      <c r="B43" s="48" t="s">
        <v>116</v>
      </c>
      <c r="C43" s="49" t="s">
        <v>135</v>
      </c>
      <c r="D43" s="64">
        <f>Português!D43</f>
        <v>1.312022</v>
      </c>
      <c r="E43" s="64">
        <f>Português!E43</f>
        <v>1.3200639999999999</v>
      </c>
      <c r="F43" s="64">
        <f>Português!F43</f>
        <v>1.3217439999999998</v>
      </c>
      <c r="G43" s="64">
        <f>Português!G43</f>
        <v>1.3356649999999999</v>
      </c>
      <c r="H43" s="64">
        <f>Português!H43</f>
        <v>1.338141</v>
      </c>
      <c r="I43" s="64">
        <f>Português!I43</f>
        <v>1.3632550000000001</v>
      </c>
      <c r="J43" s="64">
        <f>Português!J43</f>
        <v>1.396344</v>
      </c>
      <c r="K43" s="64">
        <f>Português!K43</f>
        <v>1.4114689999999999</v>
      </c>
      <c r="L43" s="64">
        <f>Português!L43</f>
        <v>1.437484</v>
      </c>
      <c r="M43" s="64">
        <f>Português!M43</f>
        <v>1.4780909999999998</v>
      </c>
      <c r="N43" s="64">
        <f>Português!N43</f>
        <v>1.504184</v>
      </c>
      <c r="O43" s="64">
        <f>Português!O43</f>
        <v>1.533326</v>
      </c>
      <c r="P43" s="64">
        <f>Português!P43</f>
        <v>1.5435240000000001</v>
      </c>
      <c r="Q43" s="64">
        <f>Português!Q43</f>
        <v>1.5572760000000001</v>
      </c>
      <c r="R43" s="64">
        <f>Português!R43</f>
        <v>1.594706</v>
      </c>
    </row>
    <row r="44" spans="2:18" outlineLevel="3" x14ac:dyDescent="0.25">
      <c r="B44" s="41" t="s">
        <v>19</v>
      </c>
      <c r="C44" s="40" t="s">
        <v>135</v>
      </c>
      <c r="D44" s="63">
        <f>Português!D44</f>
        <v>0.15797700000000001</v>
      </c>
      <c r="E44" s="63">
        <f>Português!E44</f>
        <v>0.16114999999999999</v>
      </c>
      <c r="F44" s="63">
        <f>Português!F44</f>
        <v>0.163409</v>
      </c>
      <c r="G44" s="63">
        <f>Português!G44</f>
        <v>0.169567</v>
      </c>
      <c r="H44" s="63">
        <f>Português!H44</f>
        <v>0.17363300000000001</v>
      </c>
      <c r="I44" s="63">
        <f>Português!I44</f>
        <v>0.177227</v>
      </c>
      <c r="J44" s="63">
        <f>Português!J44</f>
        <v>0.18027799999999999</v>
      </c>
      <c r="K44" s="63">
        <f>Português!K44</f>
        <v>0.18445800000000001</v>
      </c>
      <c r="L44" s="63">
        <f>Português!L44</f>
        <v>0.18998300000000001</v>
      </c>
      <c r="M44" s="63">
        <f>Português!M44</f>
        <v>0.19675300000000001</v>
      </c>
      <c r="N44" s="63">
        <f>Português!N44</f>
        <v>0.20230200000000001</v>
      </c>
      <c r="O44" s="63">
        <f>Português!O44</f>
        <v>0.21815899999999999</v>
      </c>
      <c r="P44" s="63">
        <f>Português!P44</f>
        <v>0.219557</v>
      </c>
      <c r="Q44" s="63">
        <f>Português!Q44</f>
        <v>0.21936700000000001</v>
      </c>
      <c r="R44" s="63">
        <f>Português!R44</f>
        <v>0.22611000000000001</v>
      </c>
    </row>
    <row r="45" spans="2:18" outlineLevel="3" x14ac:dyDescent="0.25">
      <c r="B45" s="41" t="s">
        <v>353</v>
      </c>
      <c r="C45" s="40" t="s">
        <v>135</v>
      </c>
      <c r="D45" s="63">
        <f>Português!D45</f>
        <v>1.1535599999999999</v>
      </c>
      <c r="E45" s="63">
        <f>Português!E45</f>
        <v>1.158436</v>
      </c>
      <c r="F45" s="63">
        <f>Português!F45</f>
        <v>1.1578729999999999</v>
      </c>
      <c r="G45" s="63">
        <f>Português!G45</f>
        <v>1.1656489999999999</v>
      </c>
      <c r="H45" s="63">
        <f>Português!H45</f>
        <v>1.1640600000000001</v>
      </c>
      <c r="I45" s="63">
        <f>Português!I45</f>
        <v>1.185975</v>
      </c>
      <c r="J45" s="63">
        <f>Português!J45</f>
        <v>1.216013</v>
      </c>
      <c r="K45" s="63">
        <f>Português!K45</f>
        <v>1.2269639999999999</v>
      </c>
      <c r="L45" s="63">
        <f>Português!L45</f>
        <v>1.247463</v>
      </c>
      <c r="M45" s="63">
        <f>Português!M45</f>
        <v>1.2812999999999999</v>
      </c>
      <c r="N45" s="63">
        <f>Português!N45</f>
        <v>1.301844</v>
      </c>
      <c r="O45" s="63">
        <f>Português!O45</f>
        <v>1.315131</v>
      </c>
      <c r="P45" s="63">
        <f>Português!P45</f>
        <v>1.3239320000000001</v>
      </c>
      <c r="Q45" s="63">
        <f>Português!Q45</f>
        <v>1.337882</v>
      </c>
      <c r="R45" s="63">
        <f>Português!R45</f>
        <v>1.3685689999999999</v>
      </c>
    </row>
    <row r="46" spans="2:18" outlineLevel="3" x14ac:dyDescent="0.25">
      <c r="B46" s="41" t="s">
        <v>349</v>
      </c>
      <c r="C46" s="40" t="s">
        <v>135</v>
      </c>
      <c r="D46" s="63">
        <f>Português!D46</f>
        <v>4.8500000000000003E-4</v>
      </c>
      <c r="E46" s="63">
        <f>Português!E46</f>
        <v>4.7800000000000002E-4</v>
      </c>
      <c r="F46" s="63">
        <f>Português!F46</f>
        <v>4.6200000000000001E-4</v>
      </c>
      <c r="G46" s="63">
        <f>Português!G46</f>
        <v>4.4900000000000002E-4</v>
      </c>
      <c r="H46" s="63">
        <f>Português!H46</f>
        <v>4.4799999999999999E-4</v>
      </c>
      <c r="I46" s="63">
        <f>Português!I46</f>
        <v>5.3000000000000001E-5</v>
      </c>
      <c r="J46" s="63">
        <f>Português!J46</f>
        <v>5.3000000000000001E-5</v>
      </c>
      <c r="K46" s="63">
        <f>Português!K46</f>
        <v>4.6999999999999997E-5</v>
      </c>
      <c r="L46" s="63">
        <f>Português!L46</f>
        <v>3.8000000000000002E-5</v>
      </c>
      <c r="M46" s="63">
        <f>Português!M46</f>
        <v>3.8000000000000002E-5</v>
      </c>
      <c r="N46" s="63">
        <f>Português!N46</f>
        <v>3.8000000000000002E-5</v>
      </c>
      <c r="O46" s="63">
        <f>Português!O46</f>
        <v>3.6000000000000001E-5</v>
      </c>
      <c r="P46" s="63">
        <f>Português!P46</f>
        <v>3.4999999999999997E-5</v>
      </c>
      <c r="Q46" s="63">
        <f>Português!Q46</f>
        <v>2.6999999999999999E-5</v>
      </c>
      <c r="R46" s="63">
        <f>Português!R46</f>
        <v>2.6999999999999999E-5</v>
      </c>
    </row>
    <row r="47" spans="2:18" outlineLevel="2" x14ac:dyDescent="0.25">
      <c r="B47" s="48" t="s">
        <v>117</v>
      </c>
      <c r="C47" s="49" t="s">
        <v>135</v>
      </c>
      <c r="D47" s="64">
        <f>Português!D47</f>
        <v>12.031561</v>
      </c>
      <c r="E47" s="64">
        <f>Português!E47</f>
        <v>12.110331</v>
      </c>
      <c r="F47" s="64">
        <f>Português!F47</f>
        <v>12.291876999999999</v>
      </c>
      <c r="G47" s="64">
        <f>Português!G47</f>
        <v>12.504771</v>
      </c>
      <c r="H47" s="64">
        <f>Português!H47</f>
        <v>12.798109000000002</v>
      </c>
      <c r="I47" s="64">
        <f>Português!I47</f>
        <v>12.943624999999999</v>
      </c>
      <c r="J47" s="64">
        <f>Português!J47</f>
        <v>13.140715</v>
      </c>
      <c r="K47" s="64">
        <f>Português!K47</f>
        <v>13.245851</v>
      </c>
      <c r="L47" s="64">
        <f>Português!L47</f>
        <v>13.372876</v>
      </c>
      <c r="M47" s="64">
        <f>Português!M47</f>
        <v>13.808761000000001</v>
      </c>
      <c r="N47" s="64">
        <f>Português!N47</f>
        <v>14.174827000000001</v>
      </c>
      <c r="O47" s="64">
        <f>Português!O47</f>
        <v>14.304647999999998</v>
      </c>
      <c r="P47" s="64">
        <f>Português!P47</f>
        <v>14.491758999999998</v>
      </c>
      <c r="Q47" s="64">
        <f>Português!Q47</f>
        <v>14.643478</v>
      </c>
      <c r="R47" s="64">
        <f>Português!R47</f>
        <v>15.103902</v>
      </c>
    </row>
    <row r="48" spans="2:18" outlineLevel="3" x14ac:dyDescent="0.25">
      <c r="B48" s="41" t="s">
        <v>19</v>
      </c>
      <c r="C48" s="40" t="s">
        <v>135</v>
      </c>
      <c r="D48" s="63">
        <f>Português!D48</f>
        <v>1.378131</v>
      </c>
      <c r="E48" s="63">
        <f>Português!E48</f>
        <v>1.34615</v>
      </c>
      <c r="F48" s="63">
        <f>Português!F48</f>
        <v>1.352222</v>
      </c>
      <c r="G48" s="63">
        <f>Português!G48</f>
        <v>1.40452</v>
      </c>
      <c r="H48" s="63">
        <f>Português!H48</f>
        <v>1.44147</v>
      </c>
      <c r="I48" s="63">
        <f>Português!I48</f>
        <v>1.4407970000000001</v>
      </c>
      <c r="J48" s="63">
        <f>Português!J48</f>
        <v>1.4615739999999999</v>
      </c>
      <c r="K48" s="63">
        <f>Português!K48</f>
        <v>1.4623919999999999</v>
      </c>
      <c r="L48" s="63">
        <f>Português!L48</f>
        <v>1.4784440000000001</v>
      </c>
      <c r="M48" s="63">
        <f>Português!M48</f>
        <v>1.4944580000000001</v>
      </c>
      <c r="N48" s="63">
        <f>Português!N48</f>
        <v>1.5426169999999999</v>
      </c>
      <c r="O48" s="63">
        <f>Português!O48</f>
        <v>1.640239</v>
      </c>
      <c r="P48" s="63">
        <f>Português!P48</f>
        <v>1.655092</v>
      </c>
      <c r="Q48" s="63">
        <f>Português!Q48</f>
        <v>1.701694</v>
      </c>
      <c r="R48" s="63">
        <f>Português!R48</f>
        <v>1.77057</v>
      </c>
    </row>
    <row r="49" spans="2:18" outlineLevel="3" x14ac:dyDescent="0.25">
      <c r="B49" s="41" t="s">
        <v>353</v>
      </c>
      <c r="C49" s="40" t="s">
        <v>135</v>
      </c>
      <c r="D49" s="63">
        <f>Português!D49</f>
        <v>10.626535000000001</v>
      </c>
      <c r="E49" s="63">
        <f>Português!E49</f>
        <v>10.742304000000001</v>
      </c>
      <c r="F49" s="63">
        <f>Português!F49</f>
        <v>10.9185</v>
      </c>
      <c r="G49" s="63">
        <f>Português!G49</f>
        <v>11.079608</v>
      </c>
      <c r="H49" s="63">
        <f>Português!H49</f>
        <v>11.338715000000001</v>
      </c>
      <c r="I49" s="63">
        <f>Português!I49</f>
        <v>11.485213</v>
      </c>
      <c r="J49" s="63">
        <f>Português!J49</f>
        <v>11.661946</v>
      </c>
      <c r="K49" s="63">
        <f>Português!K49</f>
        <v>11.766451</v>
      </c>
      <c r="L49" s="63">
        <f>Português!L49</f>
        <v>11.877618</v>
      </c>
      <c r="M49" s="63">
        <f>Português!M49</f>
        <v>12.297708</v>
      </c>
      <c r="N49" s="63">
        <f>Português!N49</f>
        <v>12.615859</v>
      </c>
      <c r="O49" s="63">
        <f>Português!O49</f>
        <v>12.652239</v>
      </c>
      <c r="P49" s="63">
        <f>Português!P49</f>
        <v>12.826929999999999</v>
      </c>
      <c r="Q49" s="63">
        <f>Português!Q49</f>
        <v>12.93207</v>
      </c>
      <c r="R49" s="63">
        <f>Português!R49</f>
        <v>13.325115</v>
      </c>
    </row>
    <row r="50" spans="2:18" outlineLevel="3" x14ac:dyDescent="0.25">
      <c r="B50" s="41" t="s">
        <v>349</v>
      </c>
      <c r="C50" s="40" t="s">
        <v>135</v>
      </c>
      <c r="D50" s="63">
        <f>Português!D50</f>
        <v>2.6894999999999999E-2</v>
      </c>
      <c r="E50" s="63">
        <f>Português!E50</f>
        <v>2.1877000000000001E-2</v>
      </c>
      <c r="F50" s="63">
        <f>Português!F50</f>
        <v>2.1155E-2</v>
      </c>
      <c r="G50" s="63">
        <f>Português!G50</f>
        <v>2.0643000000000002E-2</v>
      </c>
      <c r="H50" s="63">
        <f>Português!H50</f>
        <v>1.7923999999999999E-2</v>
      </c>
      <c r="I50" s="63">
        <f>Português!I50</f>
        <v>1.7614999999999999E-2</v>
      </c>
      <c r="J50" s="63">
        <f>Português!J50</f>
        <v>1.7194999999999998E-2</v>
      </c>
      <c r="K50" s="63">
        <f>Português!K50</f>
        <v>1.7007999999999999E-2</v>
      </c>
      <c r="L50" s="63">
        <f>Português!L50</f>
        <v>1.6813999999999999E-2</v>
      </c>
      <c r="M50" s="63">
        <f>Português!M50</f>
        <v>1.6594999999999999E-2</v>
      </c>
      <c r="N50" s="63">
        <f>Português!N50</f>
        <v>1.6351000000000001E-2</v>
      </c>
      <c r="O50" s="63">
        <f>Português!O50</f>
        <v>1.217E-2</v>
      </c>
      <c r="P50" s="63">
        <f>Português!P50</f>
        <v>9.7370000000000009E-3</v>
      </c>
      <c r="Q50" s="63">
        <f>Português!Q50</f>
        <v>9.7140000000000004E-3</v>
      </c>
      <c r="R50" s="63">
        <f>Português!R50</f>
        <v>8.2170000000000003E-3</v>
      </c>
    </row>
    <row r="51" spans="2:18" outlineLevel="2" x14ac:dyDescent="0.25">
      <c r="B51" s="48" t="s">
        <v>118</v>
      </c>
      <c r="C51" s="49" t="s">
        <v>135</v>
      </c>
      <c r="D51" s="64">
        <f>Português!D51</f>
        <v>2.2124389999999998</v>
      </c>
      <c r="E51" s="64">
        <f>Português!E51</f>
        <v>2.221657</v>
      </c>
      <c r="F51" s="64">
        <f>Português!F51</f>
        <v>2.2197420000000001</v>
      </c>
      <c r="G51" s="64">
        <f>Português!G51</f>
        <v>2.258232</v>
      </c>
      <c r="H51" s="64">
        <f>Português!H51</f>
        <v>2.2875969999999999</v>
      </c>
      <c r="I51" s="64">
        <f>Português!I51</f>
        <v>2.2983119999999997</v>
      </c>
      <c r="J51" s="64">
        <f>Português!J51</f>
        <v>2.3308059999999999</v>
      </c>
      <c r="K51" s="64">
        <f>Português!K51</f>
        <v>2.3797779999999999</v>
      </c>
      <c r="L51" s="64">
        <f>Português!L51</f>
        <v>2.4082620000000001</v>
      </c>
      <c r="M51" s="64">
        <f>Português!M51</f>
        <v>2.4570919999999998</v>
      </c>
      <c r="N51" s="64">
        <f>Português!N51</f>
        <v>2.4958010000000002</v>
      </c>
      <c r="O51" s="64">
        <f>Português!O51</f>
        <v>2.5323869999999999</v>
      </c>
      <c r="P51" s="64">
        <f>Português!P51</f>
        <v>2.5507019999999998</v>
      </c>
      <c r="Q51" s="64">
        <f>Português!Q51</f>
        <v>2.5883599999999998</v>
      </c>
      <c r="R51" s="64">
        <f>Português!R51</f>
        <v>2.635046</v>
      </c>
    </row>
    <row r="52" spans="2:18" outlineLevel="3" x14ac:dyDescent="0.25">
      <c r="B52" s="41" t="s">
        <v>19</v>
      </c>
      <c r="C52" s="40" t="s">
        <v>135</v>
      </c>
      <c r="D52" s="63">
        <f>Português!D52</f>
        <v>0.224827</v>
      </c>
      <c r="E52" s="63">
        <f>Português!E52</f>
        <v>0.217885</v>
      </c>
      <c r="F52" s="63">
        <f>Português!F52</f>
        <v>0.31052400000000002</v>
      </c>
      <c r="G52" s="63">
        <f>Português!G52</f>
        <v>0.313558</v>
      </c>
      <c r="H52" s="63">
        <f>Português!H52</f>
        <v>0.32057099999999999</v>
      </c>
      <c r="I52" s="63">
        <f>Português!I52</f>
        <v>0.31877899999999998</v>
      </c>
      <c r="J52" s="63">
        <f>Português!J52</f>
        <v>0.31910699999999997</v>
      </c>
      <c r="K52" s="63">
        <f>Português!K52</f>
        <v>0.31595600000000001</v>
      </c>
      <c r="L52" s="63">
        <f>Português!L52</f>
        <v>0.32022299999999998</v>
      </c>
      <c r="M52" s="63">
        <f>Português!M52</f>
        <v>0.33517599999999997</v>
      </c>
      <c r="N52" s="63">
        <f>Português!N52</f>
        <v>0.34975200000000001</v>
      </c>
      <c r="O52" s="63">
        <f>Português!O52</f>
        <v>0.37381700000000001</v>
      </c>
      <c r="P52" s="63">
        <f>Português!P52</f>
        <v>0.38503999999999999</v>
      </c>
      <c r="Q52" s="63">
        <f>Português!Q52</f>
        <v>0.39510099999999998</v>
      </c>
      <c r="R52" s="63">
        <f>Português!R52</f>
        <v>0.40679100000000001</v>
      </c>
    </row>
    <row r="53" spans="2:18" outlineLevel="3" x14ac:dyDescent="0.25">
      <c r="B53" s="41" t="s">
        <v>353</v>
      </c>
      <c r="C53" s="40" t="s">
        <v>135</v>
      </c>
      <c r="D53" s="63">
        <f>Português!D53</f>
        <v>1.9855070000000001</v>
      </c>
      <c r="E53" s="63">
        <f>Português!E53</f>
        <v>2.001738</v>
      </c>
      <c r="F53" s="63">
        <f>Português!F53</f>
        <v>1.90726</v>
      </c>
      <c r="G53" s="63">
        <f>Português!G53</f>
        <v>1.943119</v>
      </c>
      <c r="H53" s="63">
        <f>Português!H53</f>
        <v>1.965527</v>
      </c>
      <c r="I53" s="63">
        <f>Português!I53</f>
        <v>1.9780819999999999</v>
      </c>
      <c r="J53" s="63">
        <f>Português!J53</f>
        <v>2.0103420000000001</v>
      </c>
      <c r="K53" s="63">
        <f>Português!K53</f>
        <v>2.0625599999999999</v>
      </c>
      <c r="L53" s="63">
        <f>Português!L53</f>
        <v>2.0867960000000001</v>
      </c>
      <c r="M53" s="63">
        <f>Português!M53</f>
        <v>2.1207029999999998</v>
      </c>
      <c r="N53" s="63">
        <f>Português!N53</f>
        <v>2.1448559999999999</v>
      </c>
      <c r="O53" s="63">
        <f>Português!O53</f>
        <v>2.1574200000000001</v>
      </c>
      <c r="P53" s="63">
        <f>Português!P53</f>
        <v>2.1645619999999997</v>
      </c>
      <c r="Q53" s="63">
        <f>Português!Q53</f>
        <v>2.1922039999999998</v>
      </c>
      <c r="R53" s="63">
        <f>Português!R53</f>
        <v>2.2272259999999999</v>
      </c>
    </row>
    <row r="54" spans="2:18" outlineLevel="3" x14ac:dyDescent="0.25">
      <c r="B54" s="41" t="s">
        <v>349</v>
      </c>
      <c r="C54" s="40" t="s">
        <v>135</v>
      </c>
      <c r="D54" s="63">
        <f>Português!D54</f>
        <v>2.1050000000000001E-3</v>
      </c>
      <c r="E54" s="63">
        <f>Português!E54</f>
        <v>2.0339999999999998E-3</v>
      </c>
      <c r="F54" s="63">
        <f>Português!F54</f>
        <v>1.9580000000000001E-3</v>
      </c>
      <c r="G54" s="63">
        <f>Português!G54</f>
        <v>1.555E-3</v>
      </c>
      <c r="H54" s="63">
        <f>Português!H54</f>
        <v>1.4989999999999999E-3</v>
      </c>
      <c r="I54" s="63">
        <f>Português!I54</f>
        <v>1.451E-3</v>
      </c>
      <c r="J54" s="63">
        <f>Português!J54</f>
        <v>1.3569999999999999E-3</v>
      </c>
      <c r="K54" s="63">
        <f>Português!K54</f>
        <v>1.2620000000000001E-3</v>
      </c>
      <c r="L54" s="63">
        <f>Português!L54</f>
        <v>1.243E-3</v>
      </c>
      <c r="M54" s="63">
        <f>Português!M54</f>
        <v>1.2130000000000001E-3</v>
      </c>
      <c r="N54" s="63">
        <f>Português!N54</f>
        <v>1.193E-3</v>
      </c>
      <c r="O54" s="63">
        <f>Português!O54</f>
        <v>1.15E-3</v>
      </c>
      <c r="P54" s="63">
        <f>Português!P54</f>
        <v>1.1000000000000001E-3</v>
      </c>
      <c r="Q54" s="63">
        <f>Português!Q54</f>
        <v>1.0549999999999999E-3</v>
      </c>
      <c r="R54" s="63">
        <f>Português!R54</f>
        <v>1.029E-3</v>
      </c>
    </row>
    <row r="55" spans="2:18" outlineLevel="2" x14ac:dyDescent="0.25">
      <c r="B55" s="48" t="s">
        <v>218</v>
      </c>
      <c r="C55" s="49" t="s">
        <v>135</v>
      </c>
      <c r="D55" s="64">
        <f>Português!D55</f>
        <v>0.222053</v>
      </c>
      <c r="E55" s="64">
        <f>Português!E55</f>
        <v>0.31401400000000002</v>
      </c>
      <c r="F55" s="64">
        <f>Português!F55</f>
        <v>0.30385200000000001</v>
      </c>
      <c r="G55" s="64">
        <f>Português!G55</f>
        <v>0.29946200000000001</v>
      </c>
      <c r="H55" s="64">
        <f>Português!H55</f>
        <v>0.24816899999999997</v>
      </c>
      <c r="I55" s="64">
        <f>Português!I55</f>
        <v>0.21674499999999999</v>
      </c>
      <c r="J55" s="64">
        <f>Português!J55</f>
        <v>0.22376000000000001</v>
      </c>
      <c r="K55" s="64">
        <f>Português!K55</f>
        <v>0.21989500000000001</v>
      </c>
      <c r="L55" s="64">
        <f>Português!L55</f>
        <v>0.212695</v>
      </c>
      <c r="M55" s="64">
        <f>Português!M55</f>
        <v>0.19594</v>
      </c>
      <c r="N55" s="64">
        <f>Português!N55</f>
        <v>0.190385</v>
      </c>
      <c r="O55" s="64">
        <f>Português!O55</f>
        <v>5.6967999999999998E-2</v>
      </c>
      <c r="P55" s="64">
        <f>Português!P55</f>
        <v>4.6185999999999998E-2</v>
      </c>
      <c r="Q55" s="64">
        <f>Português!Q55</f>
        <v>4.9789E-2</v>
      </c>
      <c r="R55" s="64">
        <f>Português!R55</f>
        <v>4.1523999999999998E-2</v>
      </c>
    </row>
    <row r="56" spans="2:18" outlineLevel="3" x14ac:dyDescent="0.25">
      <c r="B56" s="41" t="s">
        <v>19</v>
      </c>
      <c r="C56" s="40" t="s">
        <v>135</v>
      </c>
      <c r="D56" s="63">
        <f>Português!D56</f>
        <v>0.121419</v>
      </c>
      <c r="E56" s="63">
        <f>Português!E56</f>
        <v>0.18317700000000001</v>
      </c>
      <c r="F56" s="63">
        <f>Português!F56</f>
        <v>0.17683399999999999</v>
      </c>
      <c r="G56" s="63">
        <f>Português!G56</f>
        <v>0.17443900000000001</v>
      </c>
      <c r="H56" s="63">
        <f>Português!H56</f>
        <v>0.14178099999999999</v>
      </c>
      <c r="I56" s="63">
        <f>Português!I56</f>
        <v>0.122415</v>
      </c>
      <c r="J56" s="63">
        <f>Português!J56</f>
        <v>0.126861</v>
      </c>
      <c r="K56" s="63">
        <f>Português!K56</f>
        <v>0.121471</v>
      </c>
      <c r="L56" s="63">
        <f>Português!L56</f>
        <v>0.119897</v>
      </c>
      <c r="M56" s="63">
        <f>Português!M56</f>
        <v>0.113021</v>
      </c>
      <c r="N56" s="63">
        <f>Português!N56</f>
        <v>0.112155</v>
      </c>
      <c r="O56" s="63">
        <f>Português!O56</f>
        <v>1.5069000000000001E-2</v>
      </c>
      <c r="P56" s="63">
        <f>Português!P56</f>
        <v>8.4360000000000008E-3</v>
      </c>
      <c r="Q56" s="63">
        <f>Português!Q56</f>
        <v>1.0893E-2</v>
      </c>
      <c r="R56" s="63">
        <f>Português!R56</f>
        <v>1.0618000000000001E-2</v>
      </c>
    </row>
    <row r="57" spans="2:18" outlineLevel="3" x14ac:dyDescent="0.25">
      <c r="B57" s="41" t="s">
        <v>353</v>
      </c>
      <c r="C57" s="40" t="s">
        <v>135</v>
      </c>
      <c r="D57" s="63">
        <f>Português!D57</f>
        <v>0.100634</v>
      </c>
      <c r="E57" s="63">
        <f>Português!E57</f>
        <v>0.13083700000000001</v>
      </c>
      <c r="F57" s="63">
        <f>Português!F57</f>
        <v>0.12701799999999999</v>
      </c>
      <c r="G57" s="63">
        <f>Português!G57</f>
        <v>0.125023</v>
      </c>
      <c r="H57" s="63">
        <f>Português!H57</f>
        <v>0.106388</v>
      </c>
      <c r="I57" s="63">
        <f>Português!I57</f>
        <v>9.4329999999999997E-2</v>
      </c>
      <c r="J57" s="63">
        <f>Português!J57</f>
        <v>9.6898999999999999E-2</v>
      </c>
      <c r="K57" s="63">
        <f>Português!K57</f>
        <v>9.8423999999999998E-2</v>
      </c>
      <c r="L57" s="63">
        <f>Português!L57</f>
        <v>9.2797999999999992E-2</v>
      </c>
      <c r="M57" s="63">
        <f>Português!M57</f>
        <v>8.2918999999999993E-2</v>
      </c>
      <c r="N57" s="63">
        <f>Português!N57</f>
        <v>7.8229999999999994E-2</v>
      </c>
      <c r="O57" s="63">
        <f>Português!O57</f>
        <v>4.1898999999999999E-2</v>
      </c>
      <c r="P57" s="63">
        <f>Português!P57</f>
        <v>3.7749999999999999E-2</v>
      </c>
      <c r="Q57" s="63">
        <f>Português!Q57</f>
        <v>3.8896E-2</v>
      </c>
      <c r="R57" s="63">
        <f>Português!R57</f>
        <v>3.0905999999999999E-2</v>
      </c>
    </row>
    <row r="58" spans="2:18" outlineLevel="3" x14ac:dyDescent="0.25">
      <c r="B58" s="41" t="s">
        <v>349</v>
      </c>
      <c r="C58" s="40" t="s">
        <v>135</v>
      </c>
      <c r="D58" s="63">
        <f>Português!D58</f>
        <v>0</v>
      </c>
      <c r="E58" s="63">
        <f>Português!E58</f>
        <v>0</v>
      </c>
      <c r="F58" s="63">
        <f>Português!F58</f>
        <v>0</v>
      </c>
      <c r="G58" s="63">
        <f>Português!G58</f>
        <v>0</v>
      </c>
      <c r="H58" s="63">
        <f>Português!H58</f>
        <v>0</v>
      </c>
      <c r="I58" s="63">
        <f>Português!I58</f>
        <v>0</v>
      </c>
      <c r="J58" s="63">
        <f>Português!J58</f>
        <v>0</v>
      </c>
      <c r="K58" s="63">
        <f>Português!K58</f>
        <v>0</v>
      </c>
      <c r="L58" s="63">
        <f>Português!L58</f>
        <v>0</v>
      </c>
      <c r="M58" s="63">
        <f>Português!M58</f>
        <v>0</v>
      </c>
      <c r="N58" s="63">
        <f>Português!N58</f>
        <v>0</v>
      </c>
      <c r="O58" s="63">
        <f>Português!O58</f>
        <v>0</v>
      </c>
      <c r="P58" s="63">
        <f>Português!P58</f>
        <v>0</v>
      </c>
      <c r="Q58" s="63">
        <f>Português!Q58</f>
        <v>0</v>
      </c>
      <c r="R58" s="63">
        <f>Português!R58</f>
        <v>0</v>
      </c>
    </row>
    <row r="59" spans="2:18" outlineLevel="1" x14ac:dyDescent="0.25">
      <c r="B59" s="25" t="s">
        <v>222</v>
      </c>
      <c r="C59" s="25" t="s">
        <v>23</v>
      </c>
      <c r="D59" s="65">
        <f>Português!D59</f>
        <v>0</v>
      </c>
      <c r="E59" s="65">
        <f>Português!E59</f>
        <v>0</v>
      </c>
      <c r="F59" s="65">
        <f>Português!F59</f>
        <v>0</v>
      </c>
      <c r="G59" s="65">
        <f>Português!G59</f>
        <v>1095</v>
      </c>
      <c r="H59" s="65">
        <f>Português!H59</f>
        <v>0</v>
      </c>
      <c r="I59" s="65">
        <f>Português!I59</f>
        <v>0</v>
      </c>
      <c r="J59" s="65">
        <f>Português!J59</f>
        <v>0</v>
      </c>
      <c r="K59" s="65">
        <f>Português!K59</f>
        <v>1057</v>
      </c>
      <c r="L59" s="65">
        <f>Português!L59</f>
        <v>1054</v>
      </c>
      <c r="M59" s="65">
        <f>Português!M59</f>
        <v>1048</v>
      </c>
      <c r="N59" s="65">
        <f>Português!N59</f>
        <v>1048</v>
      </c>
      <c r="O59" s="65">
        <f>Português!O59</f>
        <v>1038</v>
      </c>
      <c r="P59" s="65">
        <f>Português!P59</f>
        <v>1029</v>
      </c>
      <c r="Q59" s="65">
        <f>Português!Q59</f>
        <v>1120</v>
      </c>
      <c r="R59" s="65">
        <f>Português!R59</f>
        <v>1012</v>
      </c>
    </row>
    <row r="60" spans="2:18" outlineLevel="2" x14ac:dyDescent="0.25">
      <c r="B60" s="18" t="s">
        <v>136</v>
      </c>
      <c r="C60" s="40" t="s">
        <v>23</v>
      </c>
      <c r="D60" s="61">
        <f>Português!D60</f>
        <v>0</v>
      </c>
      <c r="E60" s="61">
        <f>Português!E60</f>
        <v>0</v>
      </c>
      <c r="F60" s="61">
        <f>Português!F60</f>
        <v>0</v>
      </c>
      <c r="G60" s="61">
        <f>Português!G60</f>
        <v>790</v>
      </c>
      <c r="H60" s="61">
        <f>Português!H60</f>
        <v>0</v>
      </c>
      <c r="I60" s="61">
        <f>Português!I60</f>
        <v>0</v>
      </c>
      <c r="J60" s="61">
        <f>Português!J60</f>
        <v>0</v>
      </c>
      <c r="K60" s="61">
        <f>Português!K60</f>
        <v>766</v>
      </c>
      <c r="L60" s="61">
        <f>Português!L60</f>
        <v>762</v>
      </c>
      <c r="M60" s="61">
        <f>Português!M60</f>
        <v>756</v>
      </c>
      <c r="N60" s="61">
        <f>Português!N60</f>
        <v>756</v>
      </c>
      <c r="O60" s="61">
        <f>Português!O60</f>
        <v>747</v>
      </c>
      <c r="P60" s="61">
        <f>Português!P60</f>
        <v>742</v>
      </c>
      <c r="Q60" s="61">
        <f>Português!Q60</f>
        <v>734</v>
      </c>
      <c r="R60" s="61">
        <f>Português!R60</f>
        <v>729</v>
      </c>
    </row>
    <row r="61" spans="2:18" outlineLevel="2" x14ac:dyDescent="0.25">
      <c r="B61" s="18" t="s">
        <v>137</v>
      </c>
      <c r="C61" s="40" t="s">
        <v>23</v>
      </c>
      <c r="D61" s="61">
        <f>Português!D61</f>
        <v>0</v>
      </c>
      <c r="E61" s="61">
        <f>Português!E61</f>
        <v>0</v>
      </c>
      <c r="F61" s="61">
        <f>Português!F61</f>
        <v>0</v>
      </c>
      <c r="G61" s="61">
        <f>Português!G61</f>
        <v>305</v>
      </c>
      <c r="H61" s="61">
        <f>Português!H61</f>
        <v>0</v>
      </c>
      <c r="I61" s="61">
        <f>Português!I61</f>
        <v>0</v>
      </c>
      <c r="J61" s="61">
        <f>Português!J61</f>
        <v>0</v>
      </c>
      <c r="K61" s="61">
        <f>Português!K61</f>
        <v>291</v>
      </c>
      <c r="L61" s="61">
        <f>Português!L61</f>
        <v>292</v>
      </c>
      <c r="M61" s="61">
        <f>Português!M61</f>
        <v>292</v>
      </c>
      <c r="N61" s="61">
        <f>Português!N61</f>
        <v>292</v>
      </c>
      <c r="O61" s="61">
        <f>Português!O61</f>
        <v>291</v>
      </c>
      <c r="P61" s="61">
        <f>Português!P61</f>
        <v>287</v>
      </c>
      <c r="Q61" s="61">
        <f>Português!Q61</f>
        <v>386</v>
      </c>
      <c r="R61" s="61">
        <f>Português!R61</f>
        <v>283</v>
      </c>
    </row>
    <row r="62" spans="2:18" outlineLevel="1" x14ac:dyDescent="0.25">
      <c r="B62" s="25" t="s">
        <v>119</v>
      </c>
      <c r="C62" s="25" t="s">
        <v>25</v>
      </c>
      <c r="D62" s="60">
        <f>Português!D62</f>
        <v>0</v>
      </c>
      <c r="E62" s="116">
        <f>Português!E62</f>
        <v>0.13569999999999999</v>
      </c>
      <c r="F62" s="60">
        <f>Português!F62</f>
        <v>0</v>
      </c>
      <c r="G62" s="60">
        <f>Português!G62</f>
        <v>0</v>
      </c>
      <c r="H62" s="60">
        <f>Português!H62</f>
        <v>0</v>
      </c>
      <c r="I62" s="116">
        <f>Português!I62</f>
        <v>0.13550000000000001</v>
      </c>
      <c r="J62" s="60">
        <f>Português!J62</f>
        <v>0</v>
      </c>
      <c r="K62" s="60">
        <f>Português!K62</f>
        <v>0</v>
      </c>
      <c r="L62" s="60">
        <f>Português!L62</f>
        <v>0</v>
      </c>
      <c r="M62" s="116">
        <f>Português!M62</f>
        <v>0.1</v>
      </c>
      <c r="N62" s="60">
        <f>Português!N62</f>
        <v>0</v>
      </c>
      <c r="O62" s="60">
        <f>Português!O62</f>
        <v>0</v>
      </c>
      <c r="P62" s="60">
        <f>Português!P62</f>
        <v>0</v>
      </c>
      <c r="Q62" s="116">
        <f>Português!Q62</f>
        <v>7.3499999999999996E-2</v>
      </c>
      <c r="R62" s="116">
        <f>Português!R62</f>
        <v>0</v>
      </c>
    </row>
    <row r="63" spans="2:18" outlineLevel="1" x14ac:dyDescent="0.25">
      <c r="B63" s="26" t="s">
        <v>120</v>
      </c>
      <c r="C63" s="26" t="s">
        <v>25</v>
      </c>
      <c r="D63" s="69">
        <f>Português!D63</f>
        <v>9.3868999999999994E-2</v>
      </c>
      <c r="E63" s="69">
        <f>Português!E63</f>
        <v>8.8444999999999996E-2</v>
      </c>
      <c r="F63" s="69">
        <f>Português!F63</f>
        <v>8.4764000000000006E-2</v>
      </c>
      <c r="G63" s="69">
        <f>Português!G63</f>
        <v>6.2881000000000006E-2</v>
      </c>
      <c r="H63" s="69">
        <f>Português!H63</f>
        <v>4.5710000000000001E-2</v>
      </c>
      <c r="I63" s="69">
        <f>Português!I63</f>
        <v>2.9984E-2</v>
      </c>
      <c r="J63" s="69">
        <f>Português!J63</f>
        <v>2.5377E-2</v>
      </c>
      <c r="K63" s="69">
        <f>Português!K63</f>
        <v>2.9472999999999999E-2</v>
      </c>
      <c r="L63" s="69">
        <f>Português!L63</f>
        <v>2.6800000000000001E-2</v>
      </c>
      <c r="M63" s="69">
        <f>Português!M63</f>
        <v>4.3899999999999995E-2</v>
      </c>
      <c r="N63" s="69">
        <f>Português!N63</f>
        <v>4.5255999999999998E-2</v>
      </c>
      <c r="O63" s="69">
        <f>Português!O63</f>
        <v>3.7499999999999999E-2</v>
      </c>
      <c r="P63" s="69">
        <f>Português!P63</f>
        <v>4.58E-2</v>
      </c>
      <c r="Q63" s="69">
        <f>Português!Q63</f>
        <v>3.3700000000000001E-2</v>
      </c>
      <c r="R63" s="69">
        <f>Português!R63</f>
        <v>2.8899999999999999E-2</v>
      </c>
    </row>
    <row r="64" spans="2:18" outlineLevel="1" x14ac:dyDescent="0.25">
      <c r="B64" s="26" t="s">
        <v>121</v>
      </c>
      <c r="C64" s="26" t="s">
        <v>23</v>
      </c>
      <c r="D64" s="70">
        <f>Português!D64</f>
        <v>0</v>
      </c>
      <c r="E64" s="70">
        <f>Português!E64</f>
        <v>0</v>
      </c>
      <c r="F64" s="70">
        <f>Português!F64</f>
        <v>0</v>
      </c>
      <c r="G64" s="70">
        <f>Português!G64</f>
        <v>0</v>
      </c>
      <c r="H64" s="70">
        <f>Português!H64</f>
        <v>2.9877150537634396</v>
      </c>
      <c r="I64" s="70">
        <f>Português!I64</f>
        <v>2.9555436241610726</v>
      </c>
      <c r="J64" s="70">
        <f>Português!J64</f>
        <v>3.0611081441922567</v>
      </c>
      <c r="K64" s="70">
        <f>Português!K64</f>
        <v>3.9155599999999975</v>
      </c>
      <c r="L64" s="70">
        <f>Português!L64</f>
        <v>3.4363297872340426</v>
      </c>
      <c r="M64" s="70">
        <f>Português!M64</f>
        <v>3.1424533333333335</v>
      </c>
      <c r="N64" s="70">
        <f>Português!N64</f>
        <v>3.09</v>
      </c>
      <c r="O64" s="70">
        <f>Português!O64</f>
        <v>2.7</v>
      </c>
      <c r="P64" s="70">
        <f>Português!P64</f>
        <v>3.65</v>
      </c>
      <c r="Q64" s="70">
        <f>Português!Q64</f>
        <v>3.49</v>
      </c>
      <c r="R64" s="70">
        <f>Português!R64</f>
        <v>4.4800000000000004</v>
      </c>
    </row>
    <row r="65" spans="2:18" outlineLevel="1" x14ac:dyDescent="0.25"/>
    <row r="67" spans="2:18" x14ac:dyDescent="0.25">
      <c r="B67" s="2" t="s">
        <v>134</v>
      </c>
    </row>
    <row r="68" spans="2:18" outlineLevel="1" x14ac:dyDescent="0.25">
      <c r="B68" s="5" t="s">
        <v>10</v>
      </c>
      <c r="C68" s="5" t="s">
        <v>133</v>
      </c>
      <c r="D68" s="5" t="s">
        <v>124</v>
      </c>
      <c r="E68" s="5" t="s">
        <v>125</v>
      </c>
      <c r="F68" s="5" t="s">
        <v>126</v>
      </c>
      <c r="G68" s="5" t="s">
        <v>127</v>
      </c>
      <c r="H68" s="5" t="s">
        <v>128</v>
      </c>
      <c r="I68" s="5" t="s">
        <v>129</v>
      </c>
      <c r="J68" s="5" t="s">
        <v>130</v>
      </c>
      <c r="K68" s="5" t="s">
        <v>131</v>
      </c>
      <c r="L68" s="5" t="s">
        <v>132</v>
      </c>
      <c r="M68" s="5" t="s">
        <v>367</v>
      </c>
      <c r="N68" s="5" t="s">
        <v>372</v>
      </c>
      <c r="O68" s="5" t="s">
        <v>375</v>
      </c>
      <c r="P68" s="5" t="str">
        <f>P8</f>
        <v>1Q19</v>
      </c>
      <c r="Q68" s="5" t="s">
        <v>396</v>
      </c>
      <c r="R68" s="5" t="s">
        <v>402</v>
      </c>
    </row>
    <row r="69" spans="2:18" outlineLevel="1" x14ac:dyDescent="0.25">
      <c r="B69" s="25" t="s">
        <v>229</v>
      </c>
      <c r="C69" s="25" t="s">
        <v>135</v>
      </c>
      <c r="D69" s="60">
        <f>Português!D69</f>
        <v>3.0653379999999997</v>
      </c>
      <c r="E69" s="60">
        <f>Português!E69</f>
        <v>3.1417599999999997</v>
      </c>
      <c r="F69" s="60">
        <f>Português!F69</f>
        <v>3.1438920000000001</v>
      </c>
      <c r="G69" s="60">
        <f>Português!G69</f>
        <v>3.3286090000000002</v>
      </c>
      <c r="H69" s="60">
        <f>Português!H69</f>
        <v>3.3897410000000003</v>
      </c>
      <c r="I69" s="60">
        <f>Português!I69</f>
        <v>3.465598</v>
      </c>
      <c r="J69" s="60">
        <f>Português!J69</f>
        <v>3.5226980000000001</v>
      </c>
      <c r="K69" s="60">
        <f>Português!K69</f>
        <v>3.6414119999999994</v>
      </c>
      <c r="L69" s="60">
        <f>Português!L69</f>
        <v>3.6611349999999998</v>
      </c>
      <c r="M69" s="60">
        <f>Português!M69</f>
        <v>3.8140980000000004</v>
      </c>
      <c r="N69" s="60">
        <f>Português!N69</f>
        <v>3.8910939999999998</v>
      </c>
      <c r="O69" s="60">
        <f>Português!O69</f>
        <v>4.0357789999999998</v>
      </c>
      <c r="P69" s="60">
        <f>Português!P69</f>
        <v>3.9919090000000002</v>
      </c>
      <c r="Q69" s="60">
        <f>Português!Q69</f>
        <v>4.0866360000000004</v>
      </c>
      <c r="R69" s="60">
        <f>Português!R69</f>
        <v>4.0789860000000004</v>
      </c>
    </row>
    <row r="70" spans="2:18" outlineLevel="1" x14ac:dyDescent="0.25">
      <c r="B70" s="28" t="s">
        <v>227</v>
      </c>
      <c r="C70" s="25" t="s">
        <v>135</v>
      </c>
      <c r="D70" s="60">
        <f>Português!D70</f>
        <v>1.9247639999999999</v>
      </c>
      <c r="E70" s="60">
        <f>Português!E70</f>
        <v>1.9346890000000001</v>
      </c>
      <c r="F70" s="60">
        <f>Português!F70</f>
        <v>1.932042</v>
      </c>
      <c r="G70" s="60">
        <f>Português!G70</f>
        <v>2.049731</v>
      </c>
      <c r="H70" s="60">
        <f>Português!H70</f>
        <v>2.0890130000000005</v>
      </c>
      <c r="I70" s="60">
        <f>Português!I70</f>
        <v>2.1305700000000001</v>
      </c>
      <c r="J70" s="60">
        <f>Português!J70</f>
        <v>2.1719120000000003</v>
      </c>
      <c r="K70" s="60">
        <f>Português!K70</f>
        <v>2.2256599999999995</v>
      </c>
      <c r="L70" s="60">
        <f>Português!L70</f>
        <v>2.2442769999999999</v>
      </c>
      <c r="M70" s="60">
        <f>Português!M70</f>
        <v>2.2833360000000003</v>
      </c>
      <c r="N70" s="60">
        <f>Português!N70</f>
        <v>2.2913669999999997</v>
      </c>
      <c r="O70" s="60">
        <f>Português!O70</f>
        <v>2.3560090000000002</v>
      </c>
      <c r="P70" s="60">
        <f>Português!P70</f>
        <v>2.3684780000000001</v>
      </c>
      <c r="Q70" s="60">
        <f>Português!Q70</f>
        <v>2.4204620000000001</v>
      </c>
      <c r="R70" s="60">
        <f>Português!R70</f>
        <v>2.4004500000000002</v>
      </c>
    </row>
    <row r="71" spans="2:18" outlineLevel="1" x14ac:dyDescent="0.25">
      <c r="B71" s="52" t="s">
        <v>114</v>
      </c>
      <c r="C71" s="49" t="s">
        <v>135</v>
      </c>
      <c r="D71" s="64">
        <f>Português!D71</f>
        <v>0.34301199999999998</v>
      </c>
      <c r="E71" s="64">
        <f>Português!E71</f>
        <v>0.33595900000000001</v>
      </c>
      <c r="F71" s="64">
        <f>Português!F71</f>
        <v>0.33544200000000002</v>
      </c>
      <c r="G71" s="64">
        <f>Português!G71</f>
        <v>0.37755699999999998</v>
      </c>
      <c r="H71" s="64">
        <f>Português!H71</f>
        <v>0.38044900000000004</v>
      </c>
      <c r="I71" s="64">
        <f>Português!I71</f>
        <v>0.39350000000000002</v>
      </c>
      <c r="J71" s="64">
        <f>Português!J71</f>
        <v>0.39828300000000005</v>
      </c>
      <c r="K71" s="64">
        <f>Português!K71</f>
        <v>0.40376099999999998</v>
      </c>
      <c r="L71" s="64">
        <f>Português!L71</f>
        <v>0.40896900000000003</v>
      </c>
      <c r="M71" s="64">
        <f>Português!M71</f>
        <v>0.40745900000000002</v>
      </c>
      <c r="N71" s="64">
        <f>Português!N71</f>
        <v>0.41092299999999998</v>
      </c>
      <c r="O71" s="64">
        <f>Português!O71</f>
        <v>0.417161</v>
      </c>
      <c r="P71" s="64">
        <f>Português!P71</f>
        <v>0.41977199999999998</v>
      </c>
      <c r="Q71" s="64">
        <f>Português!Q71</f>
        <v>0.42664200000000002</v>
      </c>
      <c r="R71" s="64">
        <f>Português!R71</f>
        <v>0.41909800000000003</v>
      </c>
    </row>
    <row r="72" spans="2:18" outlineLevel="1" x14ac:dyDescent="0.25">
      <c r="B72" s="42" t="s">
        <v>19</v>
      </c>
      <c r="C72" s="40" t="s">
        <v>135</v>
      </c>
      <c r="D72" s="63">
        <f>Português!D72</f>
        <v>0.127498</v>
      </c>
      <c r="E72" s="63">
        <f>Português!E72</f>
        <v>0.12037100000000001</v>
      </c>
      <c r="F72" s="63">
        <f>Português!F72</f>
        <v>0.117587</v>
      </c>
      <c r="G72" s="63">
        <f>Português!G72</f>
        <v>0.118133</v>
      </c>
      <c r="H72" s="63">
        <f>Português!H72</f>
        <v>0.118447</v>
      </c>
      <c r="I72" s="63">
        <f>Português!I72</f>
        <v>0.117414</v>
      </c>
      <c r="J72" s="63">
        <f>Português!J72</f>
        <v>0.11498</v>
      </c>
      <c r="K72" s="63">
        <f>Português!K72</f>
        <v>0.112716</v>
      </c>
      <c r="L72" s="63">
        <f>Português!L72</f>
        <v>0.11247</v>
      </c>
      <c r="M72" s="63">
        <f>Português!M72</f>
        <v>0.112049</v>
      </c>
      <c r="N72" s="63">
        <f>Português!N72</f>
        <v>0.108386</v>
      </c>
      <c r="O72" s="63">
        <f>Português!O72</f>
        <v>0.11211500000000001</v>
      </c>
      <c r="P72" s="63">
        <f>Português!P72</f>
        <v>0.112645</v>
      </c>
      <c r="Q72" s="63">
        <f>Português!Q72</f>
        <v>0.11396199999999999</v>
      </c>
      <c r="R72" s="63">
        <f>Português!R72</f>
        <v>0.107408</v>
      </c>
    </row>
    <row r="73" spans="2:18" outlineLevel="1" x14ac:dyDescent="0.25">
      <c r="B73" s="42" t="s">
        <v>353</v>
      </c>
      <c r="C73" s="40" t="s">
        <v>135</v>
      </c>
      <c r="D73" s="63">
        <f>Português!D73</f>
        <v>0.21551400000000001</v>
      </c>
      <c r="E73" s="63">
        <f>Português!E73</f>
        <v>0.215588</v>
      </c>
      <c r="F73" s="63">
        <f>Português!F73</f>
        <v>0.21785499999999999</v>
      </c>
      <c r="G73" s="63">
        <f>Português!G73</f>
        <v>0.25942399999999999</v>
      </c>
      <c r="H73" s="63">
        <f>Português!H73</f>
        <v>0.26200200000000001</v>
      </c>
      <c r="I73" s="63">
        <f>Português!I73</f>
        <v>0.276086</v>
      </c>
      <c r="J73" s="63">
        <f>Português!J73</f>
        <v>0.28330300000000003</v>
      </c>
      <c r="K73" s="63">
        <f>Português!K73</f>
        <v>0.291045</v>
      </c>
      <c r="L73" s="63">
        <f>Português!L73</f>
        <v>0.29649900000000001</v>
      </c>
      <c r="M73" s="63">
        <f>Português!M73</f>
        <v>0.29541000000000001</v>
      </c>
      <c r="N73" s="63">
        <f>Português!N73</f>
        <v>0.302537</v>
      </c>
      <c r="O73" s="63">
        <f>Português!O73</f>
        <v>0.30504599999999998</v>
      </c>
      <c r="P73" s="63">
        <f>Português!P73</f>
        <v>0.30712699999999998</v>
      </c>
      <c r="Q73" s="63">
        <f>Português!Q73</f>
        <v>0.31268000000000001</v>
      </c>
      <c r="R73" s="63">
        <f>Português!R73</f>
        <v>0.31169000000000002</v>
      </c>
    </row>
    <row r="74" spans="2:18" outlineLevel="1" x14ac:dyDescent="0.25">
      <c r="B74" s="42" t="s">
        <v>349</v>
      </c>
      <c r="C74" s="40" t="s">
        <v>135</v>
      </c>
      <c r="D74" s="63">
        <f>Português!D74</f>
        <v>0</v>
      </c>
      <c r="E74" s="63">
        <f>Português!E74</f>
        <v>0</v>
      </c>
      <c r="F74" s="63">
        <f>Português!F74</f>
        <v>0</v>
      </c>
      <c r="G74" s="63">
        <f>Português!G74</f>
        <v>0</v>
      </c>
      <c r="H74" s="63">
        <f>Português!H74</f>
        <v>0</v>
      </c>
      <c r="I74" s="63">
        <f>Português!I74</f>
        <v>0</v>
      </c>
      <c r="J74" s="63">
        <f>Português!J74</f>
        <v>0</v>
      </c>
      <c r="K74" s="63">
        <f>Português!K74</f>
        <v>0</v>
      </c>
      <c r="L74" s="63">
        <f>Português!L74</f>
        <v>0</v>
      </c>
      <c r="M74" s="63">
        <f>Português!M74</f>
        <v>0</v>
      </c>
      <c r="N74" s="63">
        <f>Português!N74</f>
        <v>0</v>
      </c>
      <c r="O74" s="63">
        <f>Português!O74</f>
        <v>0</v>
      </c>
      <c r="P74" s="63">
        <f>Português!P74</f>
        <v>0</v>
      </c>
      <c r="Q74" s="63">
        <f>Português!Q74</f>
        <v>0</v>
      </c>
      <c r="R74" s="63">
        <f>Português!R74</f>
        <v>0</v>
      </c>
    </row>
    <row r="75" spans="2:18" outlineLevel="1" x14ac:dyDescent="0.25">
      <c r="B75" s="52" t="s">
        <v>115</v>
      </c>
      <c r="C75" s="49" t="s">
        <v>135</v>
      </c>
      <c r="D75" s="64">
        <f>Português!D75</f>
        <v>1.5790470000000001</v>
      </c>
      <c r="E75" s="64">
        <f>Português!E75</f>
        <v>1.5961540000000001</v>
      </c>
      <c r="F75" s="64">
        <f>Português!F75</f>
        <v>1.594049</v>
      </c>
      <c r="G75" s="64">
        <f>Português!G75</f>
        <v>1.669618</v>
      </c>
      <c r="H75" s="64">
        <f>Português!H75</f>
        <v>1.7071959999999999</v>
      </c>
      <c r="I75" s="64">
        <f>Português!I75</f>
        <v>1.7357639999999999</v>
      </c>
      <c r="J75" s="64">
        <f>Português!J75</f>
        <v>1.772308</v>
      </c>
      <c r="K75" s="64">
        <f>Português!K75</f>
        <v>1.820481</v>
      </c>
      <c r="L75" s="64">
        <f>Português!L75</f>
        <v>1.8338650000000001</v>
      </c>
      <c r="M75" s="64">
        <f>Português!M75</f>
        <v>1.8744350000000001</v>
      </c>
      <c r="N75" s="64">
        <f>Português!N75</f>
        <v>1.8790549999999999</v>
      </c>
      <c r="O75" s="64">
        <f>Português!O75</f>
        <v>1.9373680000000002</v>
      </c>
      <c r="P75" s="64">
        <f>Português!P75</f>
        <v>1.9472560000000001</v>
      </c>
      <c r="Q75" s="64">
        <f>Português!Q75</f>
        <v>1.970388</v>
      </c>
      <c r="R75" s="64">
        <f>Português!R75</f>
        <v>1.95583</v>
      </c>
    </row>
    <row r="76" spans="2:18" outlineLevel="1" x14ac:dyDescent="0.25">
      <c r="B76" s="42" t="s">
        <v>19</v>
      </c>
      <c r="C76" s="40" t="s">
        <v>135</v>
      </c>
      <c r="D76" s="63">
        <f>Português!D76</f>
        <v>0.45020399999999999</v>
      </c>
      <c r="E76" s="63">
        <f>Português!E76</f>
        <v>0.44379400000000002</v>
      </c>
      <c r="F76" s="63">
        <f>Português!F76</f>
        <v>0.44512499999999999</v>
      </c>
      <c r="G76" s="63">
        <f>Português!G76</f>
        <v>0.46846599999999999</v>
      </c>
      <c r="H76" s="63">
        <f>Português!H76</f>
        <v>0.47740899999999997</v>
      </c>
      <c r="I76" s="63">
        <f>Português!I76</f>
        <v>0.477493</v>
      </c>
      <c r="J76" s="63">
        <f>Português!J76</f>
        <v>0.48500700000000002</v>
      </c>
      <c r="K76" s="63">
        <f>Português!K76</f>
        <v>0.49232300000000001</v>
      </c>
      <c r="L76" s="63">
        <f>Português!L76</f>
        <v>0.49783300000000003</v>
      </c>
      <c r="M76" s="63">
        <f>Português!M76</f>
        <v>0.50764100000000001</v>
      </c>
      <c r="N76" s="63">
        <f>Português!N76</f>
        <v>0.50421899999999997</v>
      </c>
      <c r="O76" s="63">
        <f>Português!O76</f>
        <v>0.53444400000000003</v>
      </c>
      <c r="P76" s="63">
        <f>Português!P76</f>
        <v>0.53369</v>
      </c>
      <c r="Q76" s="63">
        <f>Português!Q76</f>
        <v>0.534057</v>
      </c>
      <c r="R76" s="63">
        <f>Português!R76</f>
        <v>0.53082399999999996</v>
      </c>
    </row>
    <row r="77" spans="2:18" outlineLevel="1" x14ac:dyDescent="0.25">
      <c r="B77" s="42" t="s">
        <v>353</v>
      </c>
      <c r="C77" s="40" t="s">
        <v>135</v>
      </c>
      <c r="D77" s="63">
        <f>Português!D77</f>
        <v>1.128843</v>
      </c>
      <c r="E77" s="63">
        <f>Português!E77</f>
        <v>1.1523600000000001</v>
      </c>
      <c r="F77" s="63">
        <f>Português!F77</f>
        <v>1.1489240000000001</v>
      </c>
      <c r="G77" s="63">
        <f>Português!G77</f>
        <v>1.201152</v>
      </c>
      <c r="H77" s="63">
        <f>Português!H77</f>
        <v>1.229787</v>
      </c>
      <c r="I77" s="63">
        <f>Português!I77</f>
        <v>1.2582709999999999</v>
      </c>
      <c r="J77" s="63">
        <f>Português!J77</f>
        <v>1.287301</v>
      </c>
      <c r="K77" s="63">
        <f>Português!K77</f>
        <v>1.3281579999999999</v>
      </c>
      <c r="L77" s="63">
        <f>Português!L77</f>
        <v>1.3360320000000001</v>
      </c>
      <c r="M77" s="63">
        <f>Português!M77</f>
        <v>1.3667940000000001</v>
      </c>
      <c r="N77" s="63">
        <f>Português!N77</f>
        <v>1.3748359999999999</v>
      </c>
      <c r="O77" s="63">
        <f>Português!O77</f>
        <v>1.4029240000000001</v>
      </c>
      <c r="P77" s="63">
        <f>Português!P77</f>
        <v>1.4135660000000001</v>
      </c>
      <c r="Q77" s="63">
        <f>Português!Q77</f>
        <v>1.436331</v>
      </c>
      <c r="R77" s="63">
        <f>Português!R77</f>
        <v>1.425006</v>
      </c>
    </row>
    <row r="78" spans="2:18" outlineLevel="1" x14ac:dyDescent="0.25">
      <c r="B78" s="42" t="s">
        <v>349</v>
      </c>
      <c r="C78" s="40" t="s">
        <v>135</v>
      </c>
      <c r="D78" s="63">
        <f>Português!D78</f>
        <v>0</v>
      </c>
      <c r="E78" s="63">
        <f>Português!E78</f>
        <v>0</v>
      </c>
      <c r="F78" s="63">
        <f>Português!F78</f>
        <v>0</v>
      </c>
      <c r="G78" s="63">
        <f>Português!G78</f>
        <v>0</v>
      </c>
      <c r="H78" s="63">
        <f>Português!H78</f>
        <v>0</v>
      </c>
      <c r="I78" s="63">
        <f>Português!I78</f>
        <v>0</v>
      </c>
      <c r="J78" s="63">
        <f>Português!J78</f>
        <v>0</v>
      </c>
      <c r="K78" s="63">
        <f>Português!K78</f>
        <v>0</v>
      </c>
      <c r="L78" s="63">
        <f>Português!L78</f>
        <v>0</v>
      </c>
      <c r="M78" s="63">
        <f>Português!M78</f>
        <v>0</v>
      </c>
      <c r="N78" s="63">
        <f>Português!N78</f>
        <v>0</v>
      </c>
      <c r="O78" s="63">
        <f>Português!O78</f>
        <v>0</v>
      </c>
      <c r="P78" s="63">
        <f>Português!P78</f>
        <v>0</v>
      </c>
      <c r="Q78" s="63">
        <f>Português!Q78</f>
        <v>0</v>
      </c>
      <c r="R78" s="63">
        <f>Português!R78</f>
        <v>0</v>
      </c>
    </row>
    <row r="79" spans="2:18" outlineLevel="1" x14ac:dyDescent="0.25">
      <c r="B79" s="52" t="s">
        <v>116</v>
      </c>
      <c r="C79" s="49" t="s">
        <v>135</v>
      </c>
      <c r="D79" s="64">
        <f>Português!D79</f>
        <v>2.33E-4</v>
      </c>
      <c r="E79" s="64">
        <f>Português!E79</f>
        <v>2.5099999999999998E-4</v>
      </c>
      <c r="F79" s="64">
        <f>Português!F79</f>
        <v>2.6499999999999999E-4</v>
      </c>
      <c r="G79" s="64">
        <f>Português!G79</f>
        <v>2.7300000000000002E-4</v>
      </c>
      <c r="H79" s="64">
        <f>Português!H79</f>
        <v>2.6800000000000001E-4</v>
      </c>
      <c r="I79" s="64">
        <f>Português!I79</f>
        <v>2.7099999999999997E-4</v>
      </c>
      <c r="J79" s="64">
        <f>Português!J79</f>
        <v>2.81E-4</v>
      </c>
      <c r="K79" s="64">
        <f>Português!K79</f>
        <v>3.6400000000000001E-4</v>
      </c>
      <c r="L79" s="64">
        <f>Português!L79</f>
        <v>3.8000000000000002E-4</v>
      </c>
      <c r="M79" s="64">
        <f>Português!M79</f>
        <v>3.8999999999999999E-4</v>
      </c>
      <c r="N79" s="64">
        <f>Português!N79</f>
        <v>3.6699999999999998E-4</v>
      </c>
      <c r="O79" s="64">
        <f>Português!O79</f>
        <v>3.7500000000000001E-4</v>
      </c>
      <c r="P79" s="64">
        <f>Português!P79</f>
        <v>3.6600000000000001E-4</v>
      </c>
      <c r="Q79" s="64">
        <f>Português!Q79</f>
        <v>6.0800000000000003E-4</v>
      </c>
      <c r="R79" s="64">
        <f>Português!R79</f>
        <v>6.2E-4</v>
      </c>
    </row>
    <row r="80" spans="2:18" outlineLevel="1" x14ac:dyDescent="0.25">
      <c r="B80" s="42" t="s">
        <v>19</v>
      </c>
      <c r="C80" s="40" t="s">
        <v>135</v>
      </c>
      <c r="D80" s="63">
        <f>Português!D80</f>
        <v>0</v>
      </c>
      <c r="E80" s="63">
        <f>Português!E80</f>
        <v>0</v>
      </c>
      <c r="F80" s="63">
        <f>Português!F80</f>
        <v>0</v>
      </c>
      <c r="G80" s="63">
        <f>Português!G80</f>
        <v>0</v>
      </c>
      <c r="H80" s="63">
        <f>Português!H80</f>
        <v>0</v>
      </c>
      <c r="I80" s="63">
        <f>Português!I80</f>
        <v>0</v>
      </c>
      <c r="J80" s="63">
        <f>Português!J80</f>
        <v>0</v>
      </c>
      <c r="K80" s="63">
        <f>Português!K80</f>
        <v>0</v>
      </c>
      <c r="L80" s="63">
        <f>Português!L80</f>
        <v>0</v>
      </c>
      <c r="M80" s="63">
        <f>Português!M80</f>
        <v>0</v>
      </c>
      <c r="N80" s="63">
        <f>Português!N80</f>
        <v>0</v>
      </c>
      <c r="O80" s="63">
        <f>Português!O80</f>
        <v>0</v>
      </c>
      <c r="P80" s="63">
        <f>Português!P80</f>
        <v>0</v>
      </c>
      <c r="Q80" s="63">
        <f>Português!Q80</f>
        <v>0</v>
      </c>
      <c r="R80" s="63">
        <f>Português!R80</f>
        <v>0</v>
      </c>
    </row>
    <row r="81" spans="2:18" outlineLevel="1" x14ac:dyDescent="0.25">
      <c r="B81" s="42" t="s">
        <v>353</v>
      </c>
      <c r="C81" s="40" t="s">
        <v>135</v>
      </c>
      <c r="D81" s="63">
        <f>Português!D81</f>
        <v>2.33E-4</v>
      </c>
      <c r="E81" s="63">
        <f>Português!E81</f>
        <v>2.5099999999999998E-4</v>
      </c>
      <c r="F81" s="63">
        <f>Português!F81</f>
        <v>2.6499999999999999E-4</v>
      </c>
      <c r="G81" s="63">
        <f>Português!G81</f>
        <v>2.7300000000000002E-4</v>
      </c>
      <c r="H81" s="63">
        <f>Português!H81</f>
        <v>2.6800000000000001E-4</v>
      </c>
      <c r="I81" s="63">
        <f>Português!I81</f>
        <v>2.7099999999999997E-4</v>
      </c>
      <c r="J81" s="63">
        <f>Português!J81</f>
        <v>2.81E-4</v>
      </c>
      <c r="K81" s="63">
        <f>Português!K81</f>
        <v>3.6400000000000001E-4</v>
      </c>
      <c r="L81" s="63">
        <f>Português!L81</f>
        <v>3.8000000000000002E-4</v>
      </c>
      <c r="M81" s="63">
        <f>Português!M81</f>
        <v>3.8999999999999999E-4</v>
      </c>
      <c r="N81" s="63">
        <f>Português!N81</f>
        <v>3.6699999999999998E-4</v>
      </c>
      <c r="O81" s="63">
        <f>Português!O81</f>
        <v>3.7500000000000001E-4</v>
      </c>
      <c r="P81" s="63">
        <f>Português!P81</f>
        <v>3.6600000000000001E-4</v>
      </c>
      <c r="Q81" s="63">
        <f>Português!Q81</f>
        <v>6.0800000000000003E-4</v>
      </c>
      <c r="R81" s="63">
        <f>Português!R81</f>
        <v>6.2E-4</v>
      </c>
    </row>
    <row r="82" spans="2:18" outlineLevel="1" x14ac:dyDescent="0.25">
      <c r="B82" s="42" t="s">
        <v>349</v>
      </c>
      <c r="C82" s="40" t="s">
        <v>135</v>
      </c>
      <c r="D82" s="63">
        <f>Português!D82</f>
        <v>0</v>
      </c>
      <c r="E82" s="63">
        <f>Português!E82</f>
        <v>0</v>
      </c>
      <c r="F82" s="63">
        <f>Português!F82</f>
        <v>0</v>
      </c>
      <c r="G82" s="63">
        <f>Português!G82</f>
        <v>0</v>
      </c>
      <c r="H82" s="63">
        <f>Português!H82</f>
        <v>0</v>
      </c>
      <c r="I82" s="63">
        <f>Português!I82</f>
        <v>0</v>
      </c>
      <c r="J82" s="63">
        <f>Português!J82</f>
        <v>0</v>
      </c>
      <c r="K82" s="63">
        <f>Português!K82</f>
        <v>0</v>
      </c>
      <c r="L82" s="63">
        <f>Português!L82</f>
        <v>0</v>
      </c>
      <c r="M82" s="63">
        <f>Português!M82</f>
        <v>0</v>
      </c>
      <c r="N82" s="63">
        <f>Português!N82</f>
        <v>0</v>
      </c>
      <c r="O82" s="63">
        <f>Português!O82</f>
        <v>0</v>
      </c>
      <c r="P82" s="63">
        <f>Português!P82</f>
        <v>0</v>
      </c>
      <c r="Q82" s="63">
        <f>Português!Q82</f>
        <v>0</v>
      </c>
      <c r="R82" s="63">
        <f>Português!R82</f>
        <v>0</v>
      </c>
    </row>
    <row r="83" spans="2:18" outlineLevel="1" x14ac:dyDescent="0.25">
      <c r="B83" s="52" t="s">
        <v>117</v>
      </c>
      <c r="C83" s="49" t="s">
        <v>135</v>
      </c>
      <c r="D83" s="64">
        <f>Português!D83</f>
        <v>2.4719999999999998E-3</v>
      </c>
      <c r="E83" s="64">
        <f>Português!E83</f>
        <v>2.3249999999999998E-3</v>
      </c>
      <c r="F83" s="64">
        <f>Português!F83</f>
        <v>2.2859999999999998E-3</v>
      </c>
      <c r="G83" s="64">
        <f>Português!G83</f>
        <v>2.2829999999999999E-3</v>
      </c>
      <c r="H83" s="64">
        <f>Português!H83</f>
        <v>1.1000000000000001E-3</v>
      </c>
      <c r="I83" s="64">
        <f>Português!I83</f>
        <v>1.0349999999999999E-3</v>
      </c>
      <c r="J83" s="64">
        <f>Português!J83</f>
        <v>1.0399999999999999E-3</v>
      </c>
      <c r="K83" s="64">
        <f>Português!K83</f>
        <v>1.054E-3</v>
      </c>
      <c r="L83" s="64">
        <f>Português!L83</f>
        <v>1.0629999999999999E-3</v>
      </c>
      <c r="M83" s="64">
        <f>Português!M83</f>
        <v>1.052E-3</v>
      </c>
      <c r="N83" s="64">
        <f>Português!N83</f>
        <v>1.0219999999999999E-3</v>
      </c>
      <c r="O83" s="64">
        <f>Português!O83</f>
        <v>1.1050000000000001E-3</v>
      </c>
      <c r="P83" s="64">
        <f>Português!P83</f>
        <v>1.0839999999999999E-3</v>
      </c>
      <c r="Q83" s="64">
        <f>Português!Q83</f>
        <v>1.0319999999999999E-3</v>
      </c>
      <c r="R83" s="64">
        <f>Português!R83</f>
        <v>1.008E-3</v>
      </c>
    </row>
    <row r="84" spans="2:18" outlineLevel="1" x14ac:dyDescent="0.25">
      <c r="B84" s="42" t="s">
        <v>19</v>
      </c>
      <c r="C84" s="40" t="s">
        <v>135</v>
      </c>
      <c r="D84" s="63">
        <f>Português!D84</f>
        <v>0</v>
      </c>
      <c r="E84" s="63">
        <f>Português!E84</f>
        <v>0</v>
      </c>
      <c r="F84" s="63">
        <f>Português!F84</f>
        <v>0</v>
      </c>
      <c r="G84" s="63">
        <f>Português!G84</f>
        <v>0</v>
      </c>
      <c r="H84" s="63">
        <f>Português!H84</f>
        <v>0</v>
      </c>
      <c r="I84" s="63">
        <f>Português!I84</f>
        <v>0</v>
      </c>
      <c r="J84" s="63">
        <f>Português!J84</f>
        <v>0</v>
      </c>
      <c r="K84" s="63">
        <f>Português!K84</f>
        <v>0</v>
      </c>
      <c r="L84" s="63">
        <f>Português!L84</f>
        <v>0</v>
      </c>
      <c r="M84" s="63">
        <f>Português!M84</f>
        <v>0</v>
      </c>
      <c r="N84" s="63">
        <f>Português!N84</f>
        <v>0</v>
      </c>
      <c r="O84" s="63">
        <f>Português!O84</f>
        <v>0</v>
      </c>
      <c r="P84" s="63">
        <f>Português!P84</f>
        <v>0</v>
      </c>
      <c r="Q84" s="63">
        <f>Português!Q84</f>
        <v>0</v>
      </c>
      <c r="R84" s="63">
        <f>Português!R84</f>
        <v>0</v>
      </c>
    </row>
    <row r="85" spans="2:18" outlineLevel="1" x14ac:dyDescent="0.25">
      <c r="B85" s="42" t="s">
        <v>353</v>
      </c>
      <c r="C85" s="40" t="s">
        <v>135</v>
      </c>
      <c r="D85" s="63">
        <f>Português!D85</f>
        <v>2.4719999999999998E-3</v>
      </c>
      <c r="E85" s="63">
        <f>Português!E85</f>
        <v>2.3249999999999998E-3</v>
      </c>
      <c r="F85" s="63">
        <f>Português!F85</f>
        <v>2.2859999999999998E-3</v>
      </c>
      <c r="G85" s="63">
        <f>Português!G85</f>
        <v>2.2829999999999999E-3</v>
      </c>
      <c r="H85" s="63">
        <f>Português!H85</f>
        <v>1.1000000000000001E-3</v>
      </c>
      <c r="I85" s="63">
        <f>Português!I85</f>
        <v>1.0349999999999999E-3</v>
      </c>
      <c r="J85" s="63">
        <f>Português!J85</f>
        <v>1.0399999999999999E-3</v>
      </c>
      <c r="K85" s="63">
        <f>Português!K85</f>
        <v>1.054E-3</v>
      </c>
      <c r="L85" s="63">
        <f>Português!L85</f>
        <v>1.0629999999999999E-3</v>
      </c>
      <c r="M85" s="63">
        <f>Português!M85</f>
        <v>1.052E-3</v>
      </c>
      <c r="N85" s="63">
        <f>Português!N85</f>
        <v>1.0219999999999999E-3</v>
      </c>
      <c r="O85" s="63">
        <f>Português!O85</f>
        <v>1.1050000000000001E-3</v>
      </c>
      <c r="P85" s="63">
        <f>Português!P85</f>
        <v>1.0839999999999999E-3</v>
      </c>
      <c r="Q85" s="63">
        <f>Português!Q85</f>
        <v>1.0319999999999999E-3</v>
      </c>
      <c r="R85" s="63">
        <f>Português!R85</f>
        <v>1.008E-3</v>
      </c>
    </row>
    <row r="86" spans="2:18" outlineLevel="1" x14ac:dyDescent="0.25">
      <c r="B86" s="42" t="s">
        <v>349</v>
      </c>
      <c r="C86" s="40" t="s">
        <v>135</v>
      </c>
      <c r="D86" s="63">
        <f>Português!D86</f>
        <v>0</v>
      </c>
      <c r="E86" s="63">
        <f>Português!E86</f>
        <v>0</v>
      </c>
      <c r="F86" s="63">
        <f>Português!F86</f>
        <v>0</v>
      </c>
      <c r="G86" s="63">
        <f>Português!G86</f>
        <v>0</v>
      </c>
      <c r="H86" s="63">
        <f>Português!H86</f>
        <v>0</v>
      </c>
      <c r="I86" s="63">
        <f>Português!I86</f>
        <v>0</v>
      </c>
      <c r="J86" s="63">
        <f>Português!J86</f>
        <v>0</v>
      </c>
      <c r="K86" s="63">
        <f>Português!K86</f>
        <v>0</v>
      </c>
      <c r="L86" s="63">
        <f>Português!L86</f>
        <v>0</v>
      </c>
      <c r="M86" s="63">
        <f>Português!M86</f>
        <v>0</v>
      </c>
      <c r="N86" s="63">
        <f>Português!N86</f>
        <v>0</v>
      </c>
      <c r="O86" s="63">
        <f>Português!O86</f>
        <v>0</v>
      </c>
      <c r="P86" s="63">
        <f>Português!P86</f>
        <v>0</v>
      </c>
      <c r="Q86" s="63">
        <f>Português!Q86</f>
        <v>0</v>
      </c>
      <c r="R86" s="63">
        <f>Português!R86</f>
        <v>0</v>
      </c>
    </row>
    <row r="87" spans="2:18" outlineLevel="1" x14ac:dyDescent="0.25">
      <c r="B87" s="52" t="s">
        <v>118</v>
      </c>
      <c r="C87" s="49" t="s">
        <v>135</v>
      </c>
      <c r="D87" s="64">
        <f>Português!D87</f>
        <v>0</v>
      </c>
      <c r="E87" s="64">
        <f>Português!E87</f>
        <v>0</v>
      </c>
      <c r="F87" s="64">
        <f>Português!F87</f>
        <v>0</v>
      </c>
      <c r="G87" s="64">
        <f>Português!G87</f>
        <v>0</v>
      </c>
      <c r="H87" s="64">
        <f>Português!H87</f>
        <v>0</v>
      </c>
      <c r="I87" s="64">
        <f>Português!I87</f>
        <v>0</v>
      </c>
      <c r="J87" s="64">
        <f>Português!J87</f>
        <v>0</v>
      </c>
      <c r="K87" s="64">
        <f>Português!K87</f>
        <v>0</v>
      </c>
      <c r="L87" s="64">
        <f>Português!L87</f>
        <v>0</v>
      </c>
      <c r="M87" s="64">
        <f>Português!M87</f>
        <v>0</v>
      </c>
      <c r="N87" s="64">
        <f>Português!N87</f>
        <v>0</v>
      </c>
      <c r="O87" s="64">
        <f>Português!O87</f>
        <v>0</v>
      </c>
      <c r="P87" s="64">
        <f>Português!P87</f>
        <v>0</v>
      </c>
      <c r="Q87" s="64">
        <f>Português!Q87</f>
        <v>2.1791999999999999E-2</v>
      </c>
      <c r="R87" s="64">
        <f>Português!R87</f>
        <v>2.3893999999999999E-2</v>
      </c>
    </row>
    <row r="88" spans="2:18" outlineLevel="1" x14ac:dyDescent="0.25">
      <c r="B88" s="42" t="s">
        <v>19</v>
      </c>
      <c r="C88" s="40" t="s">
        <v>135</v>
      </c>
      <c r="D88" s="63">
        <f>Português!D88</f>
        <v>0</v>
      </c>
      <c r="E88" s="63">
        <f>Português!E88</f>
        <v>0</v>
      </c>
      <c r="F88" s="63">
        <f>Português!F88</f>
        <v>0</v>
      </c>
      <c r="G88" s="63">
        <f>Português!G88</f>
        <v>0</v>
      </c>
      <c r="H88" s="63">
        <f>Português!H88</f>
        <v>0</v>
      </c>
      <c r="I88" s="63">
        <f>Português!I88</f>
        <v>0</v>
      </c>
      <c r="J88" s="63">
        <f>Português!J88</f>
        <v>0</v>
      </c>
      <c r="K88" s="63">
        <f>Português!K88</f>
        <v>0</v>
      </c>
      <c r="L88" s="63">
        <f>Português!L88</f>
        <v>0</v>
      </c>
      <c r="M88" s="63">
        <f>Português!M88</f>
        <v>0</v>
      </c>
      <c r="N88" s="63">
        <f>Português!N88</f>
        <v>0</v>
      </c>
      <c r="O88" s="63">
        <f>Português!O88</f>
        <v>0</v>
      </c>
      <c r="P88" s="63">
        <f>Português!P88</f>
        <v>0</v>
      </c>
      <c r="Q88" s="63">
        <f>Português!Q88</f>
        <v>8.5000000000000006E-5</v>
      </c>
      <c r="R88" s="63">
        <f>Português!R88</f>
        <v>3.3500000000000001E-4</v>
      </c>
    </row>
    <row r="89" spans="2:18" outlineLevel="1" x14ac:dyDescent="0.25">
      <c r="B89" s="42" t="s">
        <v>353</v>
      </c>
      <c r="C89" s="40" t="s">
        <v>135</v>
      </c>
      <c r="D89" s="63">
        <f>Português!D89</f>
        <v>0</v>
      </c>
      <c r="E89" s="63">
        <f>Português!E89</f>
        <v>0</v>
      </c>
      <c r="F89" s="63">
        <f>Português!F89</f>
        <v>0</v>
      </c>
      <c r="G89" s="63">
        <f>Português!G89</f>
        <v>0</v>
      </c>
      <c r="H89" s="63">
        <f>Português!H89</f>
        <v>0</v>
      </c>
      <c r="I89" s="63">
        <f>Português!I89</f>
        <v>0</v>
      </c>
      <c r="J89" s="63">
        <f>Português!J89</f>
        <v>0</v>
      </c>
      <c r="K89" s="63">
        <f>Português!K89</f>
        <v>0</v>
      </c>
      <c r="L89" s="63">
        <f>Português!L89</f>
        <v>0</v>
      </c>
      <c r="M89" s="63">
        <f>Português!M89</f>
        <v>0</v>
      </c>
      <c r="N89" s="63">
        <f>Português!N89</f>
        <v>0</v>
      </c>
      <c r="O89" s="63">
        <f>Português!O89</f>
        <v>0</v>
      </c>
      <c r="P89" s="63">
        <f>Português!P89</f>
        <v>0</v>
      </c>
      <c r="Q89" s="63">
        <f>Português!Q89</f>
        <v>2.1707000000000001E-2</v>
      </c>
      <c r="R89" s="63">
        <f>Português!R89</f>
        <v>2.3559E-2</v>
      </c>
    </row>
    <row r="90" spans="2:18" outlineLevel="1" x14ac:dyDescent="0.25">
      <c r="B90" s="42" t="s">
        <v>349</v>
      </c>
      <c r="C90" s="40" t="s">
        <v>135</v>
      </c>
      <c r="D90" s="63">
        <f>Português!D90</f>
        <v>0</v>
      </c>
      <c r="E90" s="63">
        <f>Português!E90</f>
        <v>0</v>
      </c>
      <c r="F90" s="63">
        <f>Português!F90</f>
        <v>0</v>
      </c>
      <c r="G90" s="63">
        <f>Português!G90</f>
        <v>0</v>
      </c>
      <c r="H90" s="63">
        <f>Português!H90</f>
        <v>0</v>
      </c>
      <c r="I90" s="63">
        <f>Português!I90</f>
        <v>0</v>
      </c>
      <c r="J90" s="63">
        <f>Português!J90</f>
        <v>0</v>
      </c>
      <c r="K90" s="63">
        <f>Português!K90</f>
        <v>0</v>
      </c>
      <c r="L90" s="63">
        <f>Português!L90</f>
        <v>0</v>
      </c>
      <c r="M90" s="63">
        <f>Português!M90</f>
        <v>0</v>
      </c>
      <c r="N90" s="63">
        <f>Português!N90</f>
        <v>0</v>
      </c>
      <c r="O90" s="63">
        <f>Português!O90</f>
        <v>0</v>
      </c>
      <c r="P90" s="63">
        <f>Português!P90</f>
        <v>0</v>
      </c>
      <c r="Q90" s="63">
        <f>Português!Q90</f>
        <v>0</v>
      </c>
      <c r="R90" s="63">
        <f>Português!R90</f>
        <v>0</v>
      </c>
    </row>
    <row r="91" spans="2:18" outlineLevel="1" x14ac:dyDescent="0.25">
      <c r="B91" s="28" t="s">
        <v>228</v>
      </c>
      <c r="C91" s="25" t="s">
        <v>135</v>
      </c>
      <c r="D91" s="60">
        <f>Português!D91</f>
        <v>1.1405739999999998</v>
      </c>
      <c r="E91" s="60">
        <f>Português!E91</f>
        <v>1.2070709999999998</v>
      </c>
      <c r="F91" s="60">
        <f>Português!F91</f>
        <v>1.2118500000000001</v>
      </c>
      <c r="G91" s="60">
        <f>Português!G91</f>
        <v>1.278878</v>
      </c>
      <c r="H91" s="60">
        <f>Português!H91</f>
        <v>1.3007279999999999</v>
      </c>
      <c r="I91" s="60">
        <f>Português!I91</f>
        <v>1.3350279999999999</v>
      </c>
      <c r="J91" s="60">
        <f>Português!J91</f>
        <v>1.350786</v>
      </c>
      <c r="K91" s="60">
        <f>Português!K91</f>
        <v>1.4157519999999999</v>
      </c>
      <c r="L91" s="60">
        <f>Português!L91</f>
        <v>1.416858</v>
      </c>
      <c r="M91" s="60">
        <f>Português!M91</f>
        <v>1.530762</v>
      </c>
      <c r="N91" s="60">
        <f>Português!N91</f>
        <v>1.5997269999999999</v>
      </c>
      <c r="O91" s="60">
        <f>Português!O91</f>
        <v>1.6797699999999998</v>
      </c>
      <c r="P91" s="60">
        <f>Português!P91</f>
        <v>1.6234310000000001</v>
      </c>
      <c r="Q91" s="60">
        <f>Português!Q91</f>
        <v>1.6661739999999998</v>
      </c>
      <c r="R91" s="60">
        <f>Português!R91</f>
        <v>1.678536</v>
      </c>
    </row>
    <row r="92" spans="2:18" outlineLevel="1" x14ac:dyDescent="0.25">
      <c r="B92" s="52" t="s">
        <v>114</v>
      </c>
      <c r="C92" s="49" t="s">
        <v>135</v>
      </c>
      <c r="D92" s="64">
        <f>Português!D92</f>
        <v>0.20389399999999999</v>
      </c>
      <c r="E92" s="64">
        <f>Português!E92</f>
        <v>0.195106</v>
      </c>
      <c r="F92" s="64">
        <f>Português!F92</f>
        <v>0.196877</v>
      </c>
      <c r="G92" s="64">
        <f>Português!G92</f>
        <v>0.201542</v>
      </c>
      <c r="H92" s="64">
        <f>Português!H92</f>
        <v>0.20944100000000002</v>
      </c>
      <c r="I92" s="64">
        <f>Português!I92</f>
        <v>0.21682699999999999</v>
      </c>
      <c r="J92" s="64">
        <f>Português!J92</f>
        <v>0.21431</v>
      </c>
      <c r="K92" s="64">
        <f>Português!K92</f>
        <v>0.211447</v>
      </c>
      <c r="L92" s="64">
        <f>Português!L92</f>
        <v>0.20863700000000002</v>
      </c>
      <c r="M92" s="64">
        <f>Português!M92</f>
        <v>0.22487699999999999</v>
      </c>
      <c r="N92" s="64">
        <f>Português!N92</f>
        <v>0.22474500000000003</v>
      </c>
      <c r="O92" s="64">
        <f>Português!O92</f>
        <v>0.240481</v>
      </c>
      <c r="P92" s="64">
        <f>Português!P92</f>
        <v>0.24511100000000002</v>
      </c>
      <c r="Q92" s="64">
        <f>Português!Q92</f>
        <v>0.26024599999999998</v>
      </c>
      <c r="R92" s="64">
        <f>Português!R92</f>
        <v>0.25213399999999997</v>
      </c>
    </row>
    <row r="93" spans="2:18" outlineLevel="1" x14ac:dyDescent="0.25">
      <c r="B93" s="42" t="s">
        <v>19</v>
      </c>
      <c r="C93" s="40" t="s">
        <v>135</v>
      </c>
      <c r="D93" s="63">
        <f>Português!D93</f>
        <v>0.144707</v>
      </c>
      <c r="E93" s="63">
        <f>Português!E93</f>
        <v>0.13939799999999999</v>
      </c>
      <c r="F93" s="63">
        <f>Português!F93</f>
        <v>0.13786599999999999</v>
      </c>
      <c r="G93" s="63">
        <f>Português!G93</f>
        <v>0.14105999999999999</v>
      </c>
      <c r="H93" s="63">
        <f>Português!H93</f>
        <v>0.14810300000000001</v>
      </c>
      <c r="I93" s="63">
        <f>Português!I93</f>
        <v>0.153248</v>
      </c>
      <c r="J93" s="63">
        <f>Português!J93</f>
        <v>0.152032</v>
      </c>
      <c r="K93" s="63">
        <f>Português!K93</f>
        <v>0.14618200000000001</v>
      </c>
      <c r="L93" s="63">
        <f>Português!L93</f>
        <v>0.144729</v>
      </c>
      <c r="M93" s="63">
        <f>Português!M93</f>
        <v>0.14181199999999999</v>
      </c>
      <c r="N93" s="63">
        <f>Português!N93</f>
        <v>0.13797100000000001</v>
      </c>
      <c r="O93" s="63">
        <f>Português!O93</f>
        <v>0.145151</v>
      </c>
      <c r="P93" s="63">
        <f>Português!P93</f>
        <v>0.146595</v>
      </c>
      <c r="Q93" s="63">
        <f>Português!Q93</f>
        <v>0.149647</v>
      </c>
      <c r="R93" s="63">
        <f>Português!R93</f>
        <v>0.13623399999999999</v>
      </c>
    </row>
    <row r="94" spans="2:18" outlineLevel="1" x14ac:dyDescent="0.25">
      <c r="B94" s="42" t="s">
        <v>353</v>
      </c>
      <c r="C94" s="40" t="s">
        <v>135</v>
      </c>
      <c r="D94" s="63">
        <f>Português!D94</f>
        <v>5.9186999999999997E-2</v>
      </c>
      <c r="E94" s="63">
        <f>Português!E94</f>
        <v>5.5708000000000001E-2</v>
      </c>
      <c r="F94" s="63">
        <f>Português!F94</f>
        <v>5.9011000000000001E-2</v>
      </c>
      <c r="G94" s="63">
        <f>Português!G94</f>
        <v>6.0482000000000001E-2</v>
      </c>
      <c r="H94" s="63">
        <f>Português!H94</f>
        <v>6.1337999999999997E-2</v>
      </c>
      <c r="I94" s="63">
        <f>Português!I94</f>
        <v>6.3578999999999997E-2</v>
      </c>
      <c r="J94" s="63">
        <f>Português!J94</f>
        <v>6.2278E-2</v>
      </c>
      <c r="K94" s="63">
        <f>Português!K94</f>
        <v>6.5265000000000004E-2</v>
      </c>
      <c r="L94" s="63">
        <f>Português!L94</f>
        <v>6.3908000000000006E-2</v>
      </c>
      <c r="M94" s="63">
        <f>Português!M94</f>
        <v>8.3065E-2</v>
      </c>
      <c r="N94" s="63">
        <f>Português!N94</f>
        <v>8.6774000000000004E-2</v>
      </c>
      <c r="O94" s="63">
        <f>Português!O94</f>
        <v>9.5329999999999998E-2</v>
      </c>
      <c r="P94" s="63">
        <f>Português!P94</f>
        <v>9.8516000000000006E-2</v>
      </c>
      <c r="Q94" s="63">
        <f>Português!Q94</f>
        <v>0.110599</v>
      </c>
      <c r="R94" s="63">
        <f>Português!R94</f>
        <v>0.1159</v>
      </c>
    </row>
    <row r="95" spans="2:18" outlineLevel="1" x14ac:dyDescent="0.25">
      <c r="B95" s="42" t="s">
        <v>349</v>
      </c>
      <c r="C95" s="40" t="s">
        <v>135</v>
      </c>
      <c r="D95" s="63">
        <f>Português!D95</f>
        <v>0</v>
      </c>
      <c r="E95" s="63">
        <f>Português!E95</f>
        <v>0</v>
      </c>
      <c r="F95" s="63">
        <f>Português!F95</f>
        <v>0</v>
      </c>
      <c r="G95" s="63">
        <f>Português!G95</f>
        <v>0</v>
      </c>
      <c r="H95" s="63">
        <f>Português!H95</f>
        <v>0</v>
      </c>
      <c r="I95" s="63">
        <f>Português!I95</f>
        <v>0</v>
      </c>
      <c r="J95" s="63">
        <f>Português!J95</f>
        <v>0</v>
      </c>
      <c r="K95" s="63">
        <f>Português!K95</f>
        <v>0</v>
      </c>
      <c r="L95" s="63">
        <f>Português!L95</f>
        <v>0</v>
      </c>
      <c r="M95" s="63">
        <f>Português!M95</f>
        <v>0</v>
      </c>
      <c r="N95" s="63">
        <f>Português!N95</f>
        <v>0</v>
      </c>
      <c r="O95" s="63">
        <f>Português!O95</f>
        <v>0</v>
      </c>
      <c r="P95" s="63">
        <f>Português!P95</f>
        <v>0</v>
      </c>
      <c r="Q95" s="63">
        <f>Português!Q95</f>
        <v>0</v>
      </c>
      <c r="R95" s="63">
        <f>Português!R95</f>
        <v>0</v>
      </c>
    </row>
    <row r="96" spans="2:18" outlineLevel="1" x14ac:dyDescent="0.25">
      <c r="B96" s="52" t="s">
        <v>115</v>
      </c>
      <c r="C96" s="49" t="s">
        <v>135</v>
      </c>
      <c r="D96" s="64">
        <f>Português!D96</f>
        <v>0.89697999999999989</v>
      </c>
      <c r="E96" s="64">
        <f>Português!E96</f>
        <v>0.90530399999999989</v>
      </c>
      <c r="F96" s="64">
        <f>Português!F96</f>
        <v>0.89814600000000011</v>
      </c>
      <c r="G96" s="64">
        <f>Português!G96</f>
        <v>0.94883600000000001</v>
      </c>
      <c r="H96" s="64">
        <f>Português!H96</f>
        <v>0.96104199999999995</v>
      </c>
      <c r="I96" s="64">
        <f>Português!I96</f>
        <v>0.96487699999999998</v>
      </c>
      <c r="J96" s="64">
        <f>Português!J96</f>
        <v>0.97728800000000005</v>
      </c>
      <c r="K96" s="64">
        <f>Português!K96</f>
        <v>0.99808299999999994</v>
      </c>
      <c r="L96" s="64">
        <f>Português!L96</f>
        <v>1.004926</v>
      </c>
      <c r="M96" s="64">
        <f>Português!M96</f>
        <v>1.1078380000000001</v>
      </c>
      <c r="N96" s="64">
        <f>Português!N96</f>
        <v>1.17726</v>
      </c>
      <c r="O96" s="64">
        <f>Português!O96</f>
        <v>1.2289319999999999</v>
      </c>
      <c r="P96" s="64">
        <f>Português!P96</f>
        <v>1.229106</v>
      </c>
      <c r="Q96" s="64">
        <f>Português!Q96</f>
        <v>1.2599359999999999</v>
      </c>
      <c r="R96" s="64">
        <f>Português!R96</f>
        <v>1.283957</v>
      </c>
    </row>
    <row r="97" spans="2:18" outlineLevel="1" x14ac:dyDescent="0.25">
      <c r="B97" s="42" t="s">
        <v>19</v>
      </c>
      <c r="C97" s="40" t="s">
        <v>135</v>
      </c>
      <c r="D97" s="63">
        <f>Português!D97</f>
        <v>0.54029099999999997</v>
      </c>
      <c r="E97" s="63">
        <f>Português!E97</f>
        <v>0.53258399999999995</v>
      </c>
      <c r="F97" s="63">
        <f>Português!F97</f>
        <v>0.53920100000000004</v>
      </c>
      <c r="G97" s="63">
        <f>Português!G97</f>
        <v>0.57822499999999999</v>
      </c>
      <c r="H97" s="63">
        <f>Português!H97</f>
        <v>0.58851299999999995</v>
      </c>
      <c r="I97" s="63">
        <f>Português!I97</f>
        <v>0.580592</v>
      </c>
      <c r="J97" s="63">
        <f>Português!J97</f>
        <v>0.58235000000000003</v>
      </c>
      <c r="K97" s="63">
        <f>Português!K97</f>
        <v>0.58321199999999995</v>
      </c>
      <c r="L97" s="63">
        <f>Português!L97</f>
        <v>0.583426</v>
      </c>
      <c r="M97" s="63">
        <f>Português!M97</f>
        <v>0.59176499999999999</v>
      </c>
      <c r="N97" s="63">
        <f>Português!N97</f>
        <v>0.59562499999999996</v>
      </c>
      <c r="O97" s="63">
        <f>Português!O97</f>
        <v>0.62459600000000004</v>
      </c>
      <c r="P97" s="63">
        <f>Português!P97</f>
        <v>0.617004</v>
      </c>
      <c r="Q97" s="63">
        <f>Português!Q97</f>
        <v>0.624664</v>
      </c>
      <c r="R97" s="63">
        <f>Português!R97</f>
        <v>0.62339800000000001</v>
      </c>
    </row>
    <row r="98" spans="2:18" outlineLevel="1" x14ac:dyDescent="0.25">
      <c r="B98" s="42" t="s">
        <v>353</v>
      </c>
      <c r="C98" s="40" t="s">
        <v>135</v>
      </c>
      <c r="D98" s="63">
        <f>Português!D98</f>
        <v>0.35668899999999998</v>
      </c>
      <c r="E98" s="63">
        <f>Português!E98</f>
        <v>0.37272</v>
      </c>
      <c r="F98" s="63">
        <f>Português!F98</f>
        <v>0.35894500000000001</v>
      </c>
      <c r="G98" s="63">
        <f>Português!G98</f>
        <v>0.37061100000000002</v>
      </c>
      <c r="H98" s="63">
        <f>Português!H98</f>
        <v>0.372529</v>
      </c>
      <c r="I98" s="63">
        <f>Português!I98</f>
        <v>0.38428499999999999</v>
      </c>
      <c r="J98" s="63">
        <f>Português!J98</f>
        <v>0.39493800000000001</v>
      </c>
      <c r="K98" s="63">
        <f>Português!K98</f>
        <v>0.41487099999999999</v>
      </c>
      <c r="L98" s="63">
        <f>Português!L98</f>
        <v>0.42149999999999999</v>
      </c>
      <c r="M98" s="63">
        <f>Português!M98</f>
        <v>0.516073</v>
      </c>
      <c r="N98" s="63">
        <f>Português!N98</f>
        <v>0.58163500000000001</v>
      </c>
      <c r="O98" s="63">
        <f>Português!O98</f>
        <v>0.60433599999999998</v>
      </c>
      <c r="P98" s="63">
        <f>Português!P98</f>
        <v>0.61210200000000003</v>
      </c>
      <c r="Q98" s="63">
        <f>Português!Q98</f>
        <v>0.63527199999999995</v>
      </c>
      <c r="R98" s="63">
        <f>Português!R98</f>
        <v>0.66055900000000001</v>
      </c>
    </row>
    <row r="99" spans="2:18" outlineLevel="1" x14ac:dyDescent="0.25">
      <c r="B99" s="42" t="s">
        <v>349</v>
      </c>
      <c r="C99" s="40" t="s">
        <v>135</v>
      </c>
      <c r="D99" s="63">
        <f>Português!D99</f>
        <v>0</v>
      </c>
      <c r="E99" s="63">
        <f>Português!E99</f>
        <v>0</v>
      </c>
      <c r="F99" s="63">
        <f>Português!F99</f>
        <v>0</v>
      </c>
      <c r="G99" s="63">
        <f>Português!G99</f>
        <v>0</v>
      </c>
      <c r="H99" s="63">
        <f>Português!H99</f>
        <v>0</v>
      </c>
      <c r="I99" s="63">
        <f>Português!I99</f>
        <v>0</v>
      </c>
      <c r="J99" s="63">
        <f>Português!J99</f>
        <v>0</v>
      </c>
      <c r="K99" s="63">
        <f>Português!K99</f>
        <v>0</v>
      </c>
      <c r="L99" s="63">
        <f>Português!L99</f>
        <v>0</v>
      </c>
      <c r="M99" s="63">
        <f>Português!M99</f>
        <v>0</v>
      </c>
      <c r="N99" s="63">
        <f>Português!N99</f>
        <v>0</v>
      </c>
      <c r="O99" s="63">
        <f>Português!O99</f>
        <v>0</v>
      </c>
      <c r="P99" s="63">
        <f>Português!P99</f>
        <v>0</v>
      </c>
      <c r="Q99" s="63">
        <f>Português!Q99</f>
        <v>0</v>
      </c>
      <c r="R99" s="63">
        <f>Português!R99</f>
        <v>0</v>
      </c>
    </row>
    <row r="100" spans="2:18" outlineLevel="1" x14ac:dyDescent="0.25">
      <c r="B100" s="52" t="s">
        <v>116</v>
      </c>
      <c r="C100" s="49" t="s">
        <v>135</v>
      </c>
      <c r="D100" s="64">
        <f>Português!D100</f>
        <v>2.9989999999999999E-3</v>
      </c>
      <c r="E100" s="64">
        <f>Português!E100</f>
        <v>2.872E-3</v>
      </c>
      <c r="F100" s="64">
        <f>Português!F100</f>
        <v>2.823E-3</v>
      </c>
      <c r="G100" s="64">
        <f>Português!G100</f>
        <v>2.7520000000000001E-3</v>
      </c>
      <c r="H100" s="64">
        <f>Português!H100</f>
        <v>2.722E-3</v>
      </c>
      <c r="I100" s="64">
        <f>Português!I100</f>
        <v>2.6199999999999999E-3</v>
      </c>
      <c r="J100" s="64">
        <f>Português!J100</f>
        <v>2.5010000000000002E-3</v>
      </c>
      <c r="K100" s="64">
        <f>Português!K100</f>
        <v>2.4320000000000001E-3</v>
      </c>
      <c r="L100" s="64">
        <f>Português!L100</f>
        <v>2.3760000000000001E-3</v>
      </c>
      <c r="M100" s="64">
        <f>Português!M100</f>
        <v>2.349E-3</v>
      </c>
      <c r="N100" s="64">
        <f>Português!N100</f>
        <v>2.3449999999999999E-3</v>
      </c>
      <c r="O100" s="64">
        <f>Português!O100</f>
        <v>2.215E-3</v>
      </c>
      <c r="P100" s="64">
        <f>Português!P100</f>
        <v>1.941E-3</v>
      </c>
      <c r="Q100" s="64">
        <f>Português!Q100</f>
        <v>1.954E-3</v>
      </c>
      <c r="R100" s="64">
        <f>Português!R100</f>
        <v>1.3835E-2</v>
      </c>
    </row>
    <row r="101" spans="2:18" outlineLevel="1" x14ac:dyDescent="0.25">
      <c r="B101" s="42" t="s">
        <v>19</v>
      </c>
      <c r="C101" s="40" t="s">
        <v>135</v>
      </c>
      <c r="D101" s="63">
        <f>Português!D101</f>
        <v>0</v>
      </c>
      <c r="E101" s="63">
        <f>Português!E101</f>
        <v>0</v>
      </c>
      <c r="F101" s="63">
        <f>Português!F101</f>
        <v>0</v>
      </c>
      <c r="G101" s="63">
        <f>Português!G101</f>
        <v>0</v>
      </c>
      <c r="H101" s="63">
        <f>Português!H101</f>
        <v>0</v>
      </c>
      <c r="I101" s="63">
        <f>Português!I101</f>
        <v>0</v>
      </c>
      <c r="J101" s="63">
        <f>Português!J101</f>
        <v>0</v>
      </c>
      <c r="K101" s="63">
        <f>Português!K101</f>
        <v>0</v>
      </c>
      <c r="L101" s="63">
        <f>Português!L101</f>
        <v>0</v>
      </c>
      <c r="M101" s="63">
        <f>Português!M101</f>
        <v>0</v>
      </c>
      <c r="N101" s="63">
        <f>Português!N101</f>
        <v>0</v>
      </c>
      <c r="O101" s="63">
        <f>Português!O101</f>
        <v>0</v>
      </c>
      <c r="P101" s="63">
        <f>Português!P101</f>
        <v>0</v>
      </c>
      <c r="Q101" s="63">
        <f>Português!Q101</f>
        <v>0</v>
      </c>
      <c r="R101" s="63">
        <f>Português!R101</f>
        <v>0</v>
      </c>
    </row>
    <row r="102" spans="2:18" outlineLevel="1" x14ac:dyDescent="0.25">
      <c r="B102" s="42" t="s">
        <v>353</v>
      </c>
      <c r="C102" s="40" t="s">
        <v>135</v>
      </c>
      <c r="D102" s="63">
        <f>Português!D102</f>
        <v>2.9989999999999999E-3</v>
      </c>
      <c r="E102" s="63">
        <f>Português!E102</f>
        <v>2.872E-3</v>
      </c>
      <c r="F102" s="63">
        <f>Português!F102</f>
        <v>2.823E-3</v>
      </c>
      <c r="G102" s="63">
        <f>Português!G102</f>
        <v>2.7520000000000001E-3</v>
      </c>
      <c r="H102" s="63">
        <f>Português!H102</f>
        <v>2.722E-3</v>
      </c>
      <c r="I102" s="63">
        <f>Português!I102</f>
        <v>2.6199999999999999E-3</v>
      </c>
      <c r="J102" s="63">
        <f>Português!J102</f>
        <v>2.5010000000000002E-3</v>
      </c>
      <c r="K102" s="63">
        <f>Português!K102</f>
        <v>2.4320000000000001E-3</v>
      </c>
      <c r="L102" s="63">
        <f>Português!L102</f>
        <v>2.3760000000000001E-3</v>
      </c>
      <c r="M102" s="63">
        <f>Português!M102</f>
        <v>2.349E-3</v>
      </c>
      <c r="N102" s="63">
        <f>Português!N102</f>
        <v>2.3449999999999999E-3</v>
      </c>
      <c r="O102" s="63">
        <f>Português!O102</f>
        <v>2.215E-3</v>
      </c>
      <c r="P102" s="63">
        <f>Português!P102</f>
        <v>1.941E-3</v>
      </c>
      <c r="Q102" s="63">
        <f>Português!Q102</f>
        <v>1.954E-3</v>
      </c>
      <c r="R102" s="63">
        <f>Português!R102</f>
        <v>1.3835E-2</v>
      </c>
    </row>
    <row r="103" spans="2:18" outlineLevel="1" x14ac:dyDescent="0.25">
      <c r="B103" s="42" t="s">
        <v>349</v>
      </c>
      <c r="C103" s="40" t="s">
        <v>135</v>
      </c>
      <c r="D103" s="63">
        <f>Português!D103</f>
        <v>0</v>
      </c>
      <c r="E103" s="63">
        <f>Português!E103</f>
        <v>0</v>
      </c>
      <c r="F103" s="63">
        <f>Português!F103</f>
        <v>0</v>
      </c>
      <c r="G103" s="63">
        <f>Português!G103</f>
        <v>0</v>
      </c>
      <c r="H103" s="63">
        <f>Português!H103</f>
        <v>0</v>
      </c>
      <c r="I103" s="63">
        <f>Português!I103</f>
        <v>0</v>
      </c>
      <c r="J103" s="63">
        <f>Português!J103</f>
        <v>0</v>
      </c>
      <c r="K103" s="63">
        <f>Português!K103</f>
        <v>0</v>
      </c>
      <c r="L103" s="63">
        <f>Português!L103</f>
        <v>0</v>
      </c>
      <c r="M103" s="63">
        <f>Português!M103</f>
        <v>0</v>
      </c>
      <c r="N103" s="63">
        <f>Português!N103</f>
        <v>0</v>
      </c>
      <c r="O103" s="63">
        <f>Português!O103</f>
        <v>0</v>
      </c>
      <c r="P103" s="63">
        <f>Português!P103</f>
        <v>0</v>
      </c>
      <c r="Q103" s="63">
        <f>Português!Q103</f>
        <v>0</v>
      </c>
      <c r="R103" s="63">
        <f>Português!R103</f>
        <v>0</v>
      </c>
    </row>
    <row r="104" spans="2:18" outlineLevel="1" x14ac:dyDescent="0.25">
      <c r="B104" s="52" t="s">
        <v>117</v>
      </c>
      <c r="C104" s="49" t="s">
        <v>135</v>
      </c>
      <c r="D104" s="64">
        <f>Português!D104</f>
        <v>3.6671000000000002E-2</v>
      </c>
      <c r="E104" s="64">
        <f>Português!E104</f>
        <v>0.10376100000000001</v>
      </c>
      <c r="F104" s="64">
        <f>Português!F104</f>
        <v>0.11397699999999999</v>
      </c>
      <c r="G104" s="64">
        <f>Português!G104</f>
        <v>0.125721</v>
      </c>
      <c r="H104" s="64">
        <f>Português!H104</f>
        <v>0.12749099999999999</v>
      </c>
      <c r="I104" s="64">
        <f>Português!I104</f>
        <v>0.150226</v>
      </c>
      <c r="J104" s="64">
        <f>Português!J104</f>
        <v>0.15612300000000001</v>
      </c>
      <c r="K104" s="64">
        <f>Português!K104</f>
        <v>0.20320099999999999</v>
      </c>
      <c r="L104" s="64">
        <f>Português!L104</f>
        <v>0.20038</v>
      </c>
      <c r="M104" s="64">
        <f>Português!M104</f>
        <v>0.19511700000000001</v>
      </c>
      <c r="N104" s="64">
        <f>Português!N104</f>
        <v>0.194739</v>
      </c>
      <c r="O104" s="64">
        <f>Português!O104</f>
        <v>0.20755000000000001</v>
      </c>
      <c r="P104" s="64">
        <f>Português!P104</f>
        <v>0.14668900000000001</v>
      </c>
      <c r="Q104" s="64">
        <f>Português!Q104</f>
        <v>0.14291999999999999</v>
      </c>
      <c r="R104" s="64">
        <f>Português!R104</f>
        <v>0.12623000000000001</v>
      </c>
    </row>
    <row r="105" spans="2:18" outlineLevel="1" x14ac:dyDescent="0.25">
      <c r="B105" s="42" t="s">
        <v>19</v>
      </c>
      <c r="C105" s="40" t="s">
        <v>135</v>
      </c>
      <c r="D105" s="63">
        <f>Português!D105</f>
        <v>0</v>
      </c>
      <c r="E105" s="63">
        <f>Português!E105</f>
        <v>0</v>
      </c>
      <c r="F105" s="63">
        <f>Português!F105</f>
        <v>0</v>
      </c>
      <c r="G105" s="63">
        <f>Português!G105</f>
        <v>0</v>
      </c>
      <c r="H105" s="63">
        <f>Português!H105</f>
        <v>0</v>
      </c>
      <c r="I105" s="63">
        <f>Português!I105</f>
        <v>0</v>
      </c>
      <c r="J105" s="63">
        <f>Português!J105</f>
        <v>0</v>
      </c>
      <c r="K105" s="63">
        <f>Português!K105</f>
        <v>0</v>
      </c>
      <c r="L105" s="63">
        <f>Português!L105</f>
        <v>9.9999999999999995E-7</v>
      </c>
      <c r="M105" s="63">
        <f>Português!M105</f>
        <v>9.9999999999999995E-7</v>
      </c>
      <c r="N105" s="63">
        <f>Português!N105</f>
        <v>3.0000000000000001E-6</v>
      </c>
      <c r="O105" s="63">
        <f>Português!O105</f>
        <v>1.1E-5</v>
      </c>
      <c r="P105" s="63">
        <f>Português!P105</f>
        <v>3.8999999999999999E-5</v>
      </c>
      <c r="Q105" s="63">
        <f>Português!Q105</f>
        <v>1.11E-4</v>
      </c>
      <c r="R105" s="63">
        <f>Português!R105</f>
        <v>2.4899999999999998E-4</v>
      </c>
    </row>
    <row r="106" spans="2:18" outlineLevel="1" x14ac:dyDescent="0.25">
      <c r="B106" s="42" t="s">
        <v>353</v>
      </c>
      <c r="C106" s="40" t="s">
        <v>135</v>
      </c>
      <c r="D106" s="63">
        <f>Português!D106</f>
        <v>3.6671000000000002E-2</v>
      </c>
      <c r="E106" s="63">
        <f>Português!E106</f>
        <v>0.10376100000000001</v>
      </c>
      <c r="F106" s="63">
        <f>Português!F106</f>
        <v>0.11397699999999999</v>
      </c>
      <c r="G106" s="63">
        <f>Português!G106</f>
        <v>0.125721</v>
      </c>
      <c r="H106" s="63">
        <f>Português!H106</f>
        <v>0.12749099999999999</v>
      </c>
      <c r="I106" s="63">
        <f>Português!I106</f>
        <v>0.150226</v>
      </c>
      <c r="J106" s="63">
        <f>Português!J106</f>
        <v>0.15612300000000001</v>
      </c>
      <c r="K106" s="63">
        <f>Português!K106</f>
        <v>0.20320099999999999</v>
      </c>
      <c r="L106" s="63">
        <f>Português!L106</f>
        <v>0.200379</v>
      </c>
      <c r="M106" s="63">
        <f>Português!M106</f>
        <v>0.19511600000000001</v>
      </c>
      <c r="N106" s="63">
        <f>Português!N106</f>
        <v>0.19473599999999999</v>
      </c>
      <c r="O106" s="63">
        <f>Português!O106</f>
        <v>0.207539</v>
      </c>
      <c r="P106" s="63">
        <f>Português!P106</f>
        <v>0.14665</v>
      </c>
      <c r="Q106" s="63">
        <f>Português!Q106</f>
        <v>0.14280899999999999</v>
      </c>
      <c r="R106" s="63">
        <f>Português!R106</f>
        <v>0.12598100000000001</v>
      </c>
    </row>
    <row r="107" spans="2:18" outlineLevel="1" x14ac:dyDescent="0.25">
      <c r="B107" s="42" t="s">
        <v>349</v>
      </c>
      <c r="C107" s="40" t="s">
        <v>135</v>
      </c>
      <c r="D107" s="63">
        <f>Português!D107</f>
        <v>0</v>
      </c>
      <c r="E107" s="63">
        <f>Português!E107</f>
        <v>0</v>
      </c>
      <c r="F107" s="63">
        <f>Português!F107</f>
        <v>0</v>
      </c>
      <c r="G107" s="63">
        <f>Português!G107</f>
        <v>0</v>
      </c>
      <c r="H107" s="63">
        <f>Português!H107</f>
        <v>0</v>
      </c>
      <c r="I107" s="63">
        <f>Português!I107</f>
        <v>0</v>
      </c>
      <c r="J107" s="63">
        <f>Português!J107</f>
        <v>0</v>
      </c>
      <c r="K107" s="63">
        <f>Português!K107</f>
        <v>0</v>
      </c>
      <c r="L107" s="63">
        <f>Português!L107</f>
        <v>0</v>
      </c>
      <c r="M107" s="63">
        <f>Português!M107</f>
        <v>0</v>
      </c>
      <c r="N107" s="63">
        <f>Português!N107</f>
        <v>0</v>
      </c>
      <c r="O107" s="63">
        <f>Português!O107</f>
        <v>0</v>
      </c>
      <c r="P107" s="63">
        <f>Português!P107</f>
        <v>0</v>
      </c>
      <c r="Q107" s="63">
        <f>Português!Q107</f>
        <v>0</v>
      </c>
      <c r="R107" s="63">
        <f>Português!R107</f>
        <v>0</v>
      </c>
    </row>
    <row r="108" spans="2:18" outlineLevel="1" x14ac:dyDescent="0.25">
      <c r="B108" s="52" t="s">
        <v>118</v>
      </c>
      <c r="C108" s="49" t="s">
        <v>135</v>
      </c>
      <c r="D108" s="64">
        <f>Português!D108</f>
        <v>3.0000000000000001E-5</v>
      </c>
      <c r="E108" s="64">
        <f>Português!E108</f>
        <v>2.8E-5</v>
      </c>
      <c r="F108" s="64">
        <f>Português!F108</f>
        <v>2.6999999999999999E-5</v>
      </c>
      <c r="G108" s="64">
        <f>Português!G108</f>
        <v>2.6999999999999999E-5</v>
      </c>
      <c r="H108" s="64">
        <f>Português!H108</f>
        <v>3.1999999999999999E-5</v>
      </c>
      <c r="I108" s="64">
        <f>Português!I108</f>
        <v>4.7800000000000002E-4</v>
      </c>
      <c r="J108" s="64">
        <f>Português!J108</f>
        <v>5.6400000000000005E-4</v>
      </c>
      <c r="K108" s="64">
        <f>Português!K108</f>
        <v>5.8900000000000001E-4</v>
      </c>
      <c r="L108" s="64">
        <f>Português!L108</f>
        <v>5.3899999999999998E-4</v>
      </c>
      <c r="M108" s="64">
        <f>Português!M108</f>
        <v>5.8100000000000003E-4</v>
      </c>
      <c r="N108" s="64">
        <f>Português!N108</f>
        <v>6.38E-4</v>
      </c>
      <c r="O108" s="64">
        <f>Português!O108</f>
        <v>5.9199999999999997E-4</v>
      </c>
      <c r="P108" s="64">
        <f>Português!P108</f>
        <v>5.8399999999999999E-4</v>
      </c>
      <c r="Q108" s="64">
        <f>Português!Q108</f>
        <v>1.1180000000000001E-3</v>
      </c>
      <c r="R108" s="64">
        <f>Português!R108</f>
        <v>2.3800000000000002E-3</v>
      </c>
    </row>
    <row r="109" spans="2:18" outlineLevel="1" x14ac:dyDescent="0.25">
      <c r="B109" s="42" t="s">
        <v>19</v>
      </c>
      <c r="C109" s="40" t="s">
        <v>135</v>
      </c>
      <c r="D109" s="63">
        <f>Português!D109</f>
        <v>0</v>
      </c>
      <c r="E109" s="63">
        <f>Português!E109</f>
        <v>0</v>
      </c>
      <c r="F109" s="63">
        <f>Português!F109</f>
        <v>0</v>
      </c>
      <c r="G109" s="63">
        <f>Português!G109</f>
        <v>0</v>
      </c>
      <c r="H109" s="63">
        <f>Português!H109</f>
        <v>0</v>
      </c>
      <c r="I109" s="63">
        <f>Português!I109</f>
        <v>0</v>
      </c>
      <c r="J109" s="63">
        <f>Português!J109</f>
        <v>0</v>
      </c>
      <c r="K109" s="63">
        <f>Português!K109</f>
        <v>0</v>
      </c>
      <c r="L109" s="63">
        <f>Português!L109</f>
        <v>0</v>
      </c>
      <c r="M109" s="63">
        <f>Português!M109</f>
        <v>0</v>
      </c>
      <c r="N109" s="63">
        <f>Português!N109</f>
        <v>0</v>
      </c>
      <c r="O109" s="63">
        <f>Português!O109</f>
        <v>0</v>
      </c>
      <c r="P109" s="63">
        <f>Português!P109</f>
        <v>0</v>
      </c>
      <c r="Q109" s="63">
        <f>Português!Q109</f>
        <v>1.2899999999999999E-4</v>
      </c>
      <c r="R109" s="63">
        <f>Português!R109</f>
        <v>3.6999999999999999E-4</v>
      </c>
    </row>
    <row r="110" spans="2:18" outlineLevel="1" x14ac:dyDescent="0.25">
      <c r="B110" s="42" t="s">
        <v>353</v>
      </c>
      <c r="C110" s="40" t="s">
        <v>135</v>
      </c>
      <c r="D110" s="63">
        <f>Português!D110</f>
        <v>3.0000000000000001E-5</v>
      </c>
      <c r="E110" s="63">
        <f>Português!E110</f>
        <v>2.8E-5</v>
      </c>
      <c r="F110" s="63">
        <f>Português!F110</f>
        <v>2.6999999999999999E-5</v>
      </c>
      <c r="G110" s="63">
        <f>Português!G110</f>
        <v>2.6999999999999999E-5</v>
      </c>
      <c r="H110" s="63">
        <f>Português!H110</f>
        <v>3.1999999999999999E-5</v>
      </c>
      <c r="I110" s="63">
        <f>Português!I110</f>
        <v>4.7800000000000002E-4</v>
      </c>
      <c r="J110" s="63">
        <f>Português!J110</f>
        <v>5.6400000000000005E-4</v>
      </c>
      <c r="K110" s="63">
        <f>Português!K110</f>
        <v>5.8900000000000001E-4</v>
      </c>
      <c r="L110" s="63">
        <f>Português!L110</f>
        <v>5.3899999999999998E-4</v>
      </c>
      <c r="M110" s="63">
        <f>Português!M110</f>
        <v>5.8100000000000003E-4</v>
      </c>
      <c r="N110" s="63">
        <f>Português!N110</f>
        <v>6.38E-4</v>
      </c>
      <c r="O110" s="63">
        <f>Português!O110</f>
        <v>5.9199999999999997E-4</v>
      </c>
      <c r="P110" s="63">
        <f>Português!P110</f>
        <v>5.8399999999999999E-4</v>
      </c>
      <c r="Q110" s="63">
        <f>Português!Q110</f>
        <v>9.8900000000000008E-4</v>
      </c>
      <c r="R110" s="63">
        <f>Português!R110</f>
        <v>2.0100000000000001E-3</v>
      </c>
    </row>
    <row r="111" spans="2:18" outlineLevel="1" x14ac:dyDescent="0.25">
      <c r="B111" s="42" t="s">
        <v>349</v>
      </c>
      <c r="C111" s="40" t="s">
        <v>135</v>
      </c>
      <c r="D111" s="63">
        <f>Português!D111</f>
        <v>0</v>
      </c>
      <c r="E111" s="63">
        <f>Português!E111</f>
        <v>0</v>
      </c>
      <c r="F111" s="63">
        <f>Português!F111</f>
        <v>0</v>
      </c>
      <c r="G111" s="63">
        <f>Português!G111</f>
        <v>0</v>
      </c>
      <c r="H111" s="63">
        <f>Português!H111</f>
        <v>0</v>
      </c>
      <c r="I111" s="63">
        <f>Português!I111</f>
        <v>0</v>
      </c>
      <c r="J111" s="63">
        <f>Português!J111</f>
        <v>0</v>
      </c>
      <c r="K111" s="63">
        <f>Português!K111</f>
        <v>0</v>
      </c>
      <c r="L111" s="63">
        <f>Português!L111</f>
        <v>0</v>
      </c>
      <c r="M111" s="63">
        <f>Português!M111</f>
        <v>0</v>
      </c>
      <c r="N111" s="63">
        <f>Português!N111</f>
        <v>0</v>
      </c>
      <c r="O111" s="63">
        <f>Português!O111</f>
        <v>0</v>
      </c>
      <c r="P111" s="63">
        <f>Português!P111</f>
        <v>0</v>
      </c>
      <c r="Q111" s="63">
        <f>Português!Q111</f>
        <v>0</v>
      </c>
      <c r="R111" s="63">
        <f>Português!R111</f>
        <v>0</v>
      </c>
    </row>
    <row r="112" spans="2:18" outlineLevel="1" x14ac:dyDescent="0.25">
      <c r="B112" s="28" t="s">
        <v>314</v>
      </c>
      <c r="C112" s="25" t="s">
        <v>25</v>
      </c>
      <c r="D112" s="71">
        <f>Português!D112</f>
        <v>3.9704019948998574E-2</v>
      </c>
      <c r="E112" s="71">
        <f>Português!E112</f>
        <v>4.0203672611164247E-2</v>
      </c>
      <c r="F112" s="71">
        <f>Português!F112</f>
        <v>4.0459696542141418E-2</v>
      </c>
      <c r="G112" s="71">
        <f>Português!G112</f>
        <v>4.3021828436580811E-2</v>
      </c>
      <c r="H112" s="71">
        <f>Português!H112</f>
        <v>4.4171067156779986E-2</v>
      </c>
      <c r="I112" s="71">
        <f>Português!I112</f>
        <v>4.5025088340343133E-2</v>
      </c>
      <c r="J112" s="71">
        <f>Português!J112</f>
        <v>4.5876767356811704E-2</v>
      </c>
      <c r="K112" s="71">
        <f>Português!K112</f>
        <v>4.6953761793677128E-2</v>
      </c>
      <c r="L112" s="71">
        <f>Português!L112</f>
        <v>4.7498973919564841E-2</v>
      </c>
      <c r="M112" s="71">
        <f>Português!M112</f>
        <v>4.829797595698973E-2</v>
      </c>
      <c r="N112" s="71">
        <f>Português!N112</f>
        <v>4.840128551474876E-2</v>
      </c>
      <c r="O112" s="71">
        <f>Português!O112</f>
        <v>4.972799565704869E-2</v>
      </c>
      <c r="P112" s="71">
        <f>Português!P112</f>
        <v>5.0336205193709203E-2</v>
      </c>
      <c r="Q112" s="71">
        <f>Português!Q112</f>
        <v>5.1136977398242009E-2</v>
      </c>
      <c r="R112" s="71">
        <f>Português!R112</f>
        <v>5.0959453496083454E-2</v>
      </c>
    </row>
    <row r="113" spans="2:18" outlineLevel="1" x14ac:dyDescent="0.25">
      <c r="B113" s="52" t="s">
        <v>114</v>
      </c>
      <c r="C113" s="49" t="s">
        <v>25</v>
      </c>
      <c r="D113" s="72">
        <f>Português!D113</f>
        <v>0.18725672209366984</v>
      </c>
      <c r="E113" s="72">
        <f>Português!E113</f>
        <v>0.18824864714955564</v>
      </c>
      <c r="F113" s="72">
        <f>Português!F113</f>
        <v>0.18986902971797198</v>
      </c>
      <c r="G113" s="72">
        <f>Português!G113</f>
        <v>0.21085137186447758</v>
      </c>
      <c r="H113" s="72">
        <f>Português!H113</f>
        <v>0.21383691137686289</v>
      </c>
      <c r="I113" s="72">
        <f>Português!I113</f>
        <v>0.21645212297743152</v>
      </c>
      <c r="J113" s="72">
        <f>Português!J113</f>
        <v>0.21965653875760824</v>
      </c>
      <c r="K113" s="72">
        <f>Português!K113</f>
        <v>0.22371652913812587</v>
      </c>
      <c r="L113" s="72">
        <f>Português!L113</f>
        <v>0.23045308706158607</v>
      </c>
      <c r="M113" s="72">
        <f>Português!M113</f>
        <v>0.23271746344387592</v>
      </c>
      <c r="N113" s="72">
        <f>Português!N113</f>
        <v>0.23669875274976251</v>
      </c>
      <c r="O113" s="72">
        <f>Português!O113</f>
        <v>0.24027077338481709</v>
      </c>
      <c r="P113" s="72">
        <f>Português!P113</f>
        <v>0.24315612915961998</v>
      </c>
      <c r="Q113" s="72">
        <f>Português!Q113</f>
        <v>0.24619732972017863</v>
      </c>
      <c r="R113" s="72">
        <f>Português!R113</f>
        <v>0.24253314375032917</v>
      </c>
    </row>
    <row r="114" spans="2:18" outlineLevel="1" x14ac:dyDescent="0.25">
      <c r="B114" s="42" t="s">
        <v>19</v>
      </c>
      <c r="C114" s="40" t="s">
        <v>25</v>
      </c>
      <c r="D114" s="73">
        <f>Português!D114</f>
        <v>0.2512038775874188</v>
      </c>
      <c r="E114" s="73">
        <f>Português!E114</f>
        <v>0.24530824697960937</v>
      </c>
      <c r="F114" s="73">
        <f>Português!F114</f>
        <v>0.24270110193139396</v>
      </c>
      <c r="G114" s="73">
        <f>Português!G114</f>
        <v>0.24457788409952419</v>
      </c>
      <c r="H114" s="73">
        <f>Português!H114</f>
        <v>0.24594534010794844</v>
      </c>
      <c r="I114" s="73">
        <f>Português!I114</f>
        <v>0.23782588193025397</v>
      </c>
      <c r="J114" s="73">
        <f>Português!J114</f>
        <v>0.23751624449966943</v>
      </c>
      <c r="K114" s="73">
        <f>Português!K114</f>
        <v>0.24314428594038262</v>
      </c>
      <c r="L114" s="73">
        <f>Português!L114</f>
        <v>0.25096445668536688</v>
      </c>
      <c r="M114" s="73">
        <f>Português!M114</f>
        <v>0.25481020878971755</v>
      </c>
      <c r="N114" s="73">
        <f>Português!N114</f>
        <v>0.27005693356090144</v>
      </c>
      <c r="O114" s="73">
        <f>Português!O114</f>
        <v>0.27809817213982924</v>
      </c>
      <c r="P114" s="73">
        <f>Português!P114</f>
        <v>0.28076906971457738</v>
      </c>
      <c r="Q114" s="73">
        <f>Português!Q114</f>
        <v>0.28675745314733175</v>
      </c>
      <c r="R114" s="73">
        <f>Português!R114</f>
        <v>0.27329514949963235</v>
      </c>
    </row>
    <row r="115" spans="2:18" outlineLevel="1" x14ac:dyDescent="0.25">
      <c r="B115" s="42" t="s">
        <v>353</v>
      </c>
      <c r="C115" s="40" t="s">
        <v>25</v>
      </c>
      <c r="D115" s="73">
        <f>Português!D115</f>
        <v>0.16537546650247936</v>
      </c>
      <c r="E115" s="73">
        <f>Português!E115</f>
        <v>0.16933450660511931</v>
      </c>
      <c r="F115" s="73">
        <f>Português!F115</f>
        <v>0.17252693675799483</v>
      </c>
      <c r="G115" s="73">
        <f>Português!G115</f>
        <v>0.20072168038551105</v>
      </c>
      <c r="H115" s="73">
        <f>Português!H115</f>
        <v>0.20414277260912264</v>
      </c>
      <c r="I115" s="73">
        <f>Português!I115</f>
        <v>0.21065159685677382</v>
      </c>
      <c r="J115" s="73">
        <f>Português!J115</f>
        <v>0.21513857910639236</v>
      </c>
      <c r="K115" s="73">
        <f>Português!K115</f>
        <v>0.21897023053904066</v>
      </c>
      <c r="L115" s="73">
        <f>Português!L115</f>
        <v>0.22550990390272602</v>
      </c>
      <c r="M115" s="73">
        <f>Português!M115</f>
        <v>0.22729909245343657</v>
      </c>
      <c r="N115" s="73">
        <f>Português!N115</f>
        <v>0.22814935809261808</v>
      </c>
      <c r="O115" s="73">
        <f>Português!O115</f>
        <v>0.23032421739327405</v>
      </c>
      <c r="P115" s="73">
        <f>Português!P115</f>
        <v>0.23327937971825125</v>
      </c>
      <c r="Q115" s="73">
        <f>Português!Q115</f>
        <v>0.23557970856165131</v>
      </c>
      <c r="R115" s="73">
        <f>Português!R115</f>
        <v>0.23489948059699695</v>
      </c>
    </row>
    <row r="116" spans="2:18" outlineLevel="1" x14ac:dyDescent="0.25">
      <c r="B116" s="4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2:18" outlineLevel="1" x14ac:dyDescent="0.25">
      <c r="B117" s="52" t="s">
        <v>115</v>
      </c>
      <c r="C117" s="49" t="s">
        <v>25</v>
      </c>
      <c r="D117" s="72">
        <f>Português!D117</f>
        <v>0.2369344644480951</v>
      </c>
      <c r="E117" s="72">
        <f>Português!E117</f>
        <v>0.24023984950666383</v>
      </c>
      <c r="F117" s="72">
        <f>Português!F117</f>
        <v>0.24157984209638128</v>
      </c>
      <c r="G117" s="72">
        <f>Português!G117</f>
        <v>0.25349068883200337</v>
      </c>
      <c r="H117" s="72">
        <f>Português!H117</f>
        <v>0.26018140570864151</v>
      </c>
      <c r="I117" s="72">
        <f>Português!I117</f>
        <v>0.26527738686621471</v>
      </c>
      <c r="J117" s="72">
        <f>Português!J117</f>
        <v>0.27028537036099282</v>
      </c>
      <c r="K117" s="72">
        <f>Português!K117</f>
        <v>0.2767758990135496</v>
      </c>
      <c r="L117" s="72">
        <f>Português!L117</f>
        <v>0.27833675431748511</v>
      </c>
      <c r="M117" s="72">
        <f>Português!M117</f>
        <v>0.28415991213438346</v>
      </c>
      <c r="N117" s="72">
        <f>Português!N117</f>
        <v>0.28536882879495262</v>
      </c>
      <c r="O117" s="72">
        <f>Português!O117</f>
        <v>0.29196725644805588</v>
      </c>
      <c r="P117" s="72">
        <f>Português!P117</f>
        <v>0.2957087025030038</v>
      </c>
      <c r="Q117" s="72">
        <f>Português!Q117</f>
        <v>0.29828715460569888</v>
      </c>
      <c r="R117" s="72">
        <f>Português!R117</f>
        <v>0.29721949485618177</v>
      </c>
    </row>
    <row r="118" spans="2:18" outlineLevel="1" x14ac:dyDescent="0.25">
      <c r="B118" s="42" t="s">
        <v>19</v>
      </c>
      <c r="C118" s="40" t="s">
        <v>25</v>
      </c>
      <c r="D118" s="73">
        <f>Português!D118</f>
        <v>0.24202352254960977</v>
      </c>
      <c r="E118" s="73">
        <f>Português!E118</f>
        <v>0.23858290073555016</v>
      </c>
      <c r="F118" s="73">
        <f>Português!F118</f>
        <v>0.24084896391111094</v>
      </c>
      <c r="G118" s="73">
        <f>Português!G118</f>
        <v>0.25573208621214094</v>
      </c>
      <c r="H118" s="73">
        <f>Português!H118</f>
        <v>0.26279334987023001</v>
      </c>
      <c r="I118" s="73">
        <f>Português!I118</f>
        <v>0.26612969030578409</v>
      </c>
      <c r="J118" s="73">
        <f>Português!J118</f>
        <v>0.27215828121261548</v>
      </c>
      <c r="K118" s="73">
        <f>Português!K118</f>
        <v>0.27760389797780699</v>
      </c>
      <c r="L118" s="73">
        <f>Português!L118</f>
        <v>0.27997307559428763</v>
      </c>
      <c r="M118" s="73">
        <f>Português!M118</f>
        <v>0.28645643639353713</v>
      </c>
      <c r="N118" s="73">
        <f>Português!N118</f>
        <v>0.28159660711772549</v>
      </c>
      <c r="O118" s="73">
        <f>Português!O118</f>
        <v>0.29196725644805588</v>
      </c>
      <c r="P118" s="73">
        <f>Português!P118</f>
        <v>0.29804394178177435</v>
      </c>
      <c r="Q118" s="73">
        <f>Português!Q118</f>
        <v>0.30127741529310487</v>
      </c>
      <c r="R118" s="73">
        <f>Português!R118</f>
        <v>0.30160454545454546</v>
      </c>
    </row>
    <row r="119" spans="2:18" outlineLevel="1" x14ac:dyDescent="0.25">
      <c r="B119" s="42" t="s">
        <v>353</v>
      </c>
      <c r="C119" s="40" t="s">
        <v>25</v>
      </c>
      <c r="D119" s="73">
        <f>Português!D119</f>
        <v>0.23628612287849762</v>
      </c>
      <c r="E119" s="73">
        <f>Português!E119</f>
        <v>0.24223394638397436</v>
      </c>
      <c r="F119" s="73">
        <f>Português!F119</f>
        <v>0.24317187467227733</v>
      </c>
      <c r="G119" s="73">
        <f>Português!G119</f>
        <v>0.2539424156045838</v>
      </c>
      <c r="H119" s="73">
        <f>Português!H119</f>
        <v>0.26051953525247334</v>
      </c>
      <c r="I119" s="73">
        <f>Português!I119</f>
        <v>0.26620924074750996</v>
      </c>
      <c r="J119" s="73">
        <f>Português!J119</f>
        <v>0.2708037238382584</v>
      </c>
      <c r="K119" s="73">
        <f>Português!K119</f>
        <v>0.27771092524653596</v>
      </c>
      <c r="L119" s="73">
        <f>Português!L119</f>
        <v>0.27896235116896168</v>
      </c>
      <c r="M119" s="73">
        <f>Português!M119</f>
        <v>0.28453816691472961</v>
      </c>
      <c r="N119" s="73">
        <f>Português!N119</f>
        <v>0.28801955498498766</v>
      </c>
      <c r="O119" s="73">
        <f>Português!O119</f>
        <v>0.29805804180165268</v>
      </c>
      <c r="P119" s="73">
        <f>Português!P119</f>
        <v>0.29601715835121012</v>
      </c>
      <c r="Q119" s="73">
        <f>Português!Q119</f>
        <v>0.29835374106702939</v>
      </c>
      <c r="R119" s="73">
        <f>Português!R119</f>
        <v>0.29674765934761604</v>
      </c>
    </row>
    <row r="120" spans="2:18" outlineLevel="1" x14ac:dyDescent="0.25">
      <c r="B120" s="52" t="s">
        <v>116</v>
      </c>
      <c r="C120" s="49" t="s">
        <v>25</v>
      </c>
      <c r="D120" s="72">
        <f>Português!D120</f>
        <v>5.7939539514957801E-4</v>
      </c>
      <c r="E120" s="72">
        <f>Português!E120</f>
        <v>5.1566800559411962E-4</v>
      </c>
      <c r="F120" s="72">
        <f>Português!F120</f>
        <v>5.1914408212782096E-4</v>
      </c>
      <c r="G120" s="72">
        <f>Português!G120</f>
        <v>5.1846284015431637E-4</v>
      </c>
      <c r="H120" s="72">
        <f>Português!H120</f>
        <v>5.1358699094871958E-4</v>
      </c>
      <c r="I120" s="72">
        <f>Português!I120</f>
        <v>4.9589109558268504E-4</v>
      </c>
      <c r="J120" s="72">
        <f>Português!J120</f>
        <v>4.7921734740893993E-4</v>
      </c>
      <c r="K120" s="72">
        <f>Português!K120</f>
        <v>5.1337745729775996E-4</v>
      </c>
      <c r="L120" s="72">
        <f>Português!L120</f>
        <v>5.1036716181927485E-4</v>
      </c>
      <c r="M120" s="72">
        <f>Português!M120</f>
        <v>5.0343973650166483E-4</v>
      </c>
      <c r="N120" s="72">
        <f>Português!N120</f>
        <v>2.4398610808252182E-4</v>
      </c>
      <c r="O120" s="72">
        <f>Português!O120</f>
        <v>2.4456638705663375E-4</v>
      </c>
      <c r="P120" s="72">
        <f>Português!P120</f>
        <v>0</v>
      </c>
      <c r="Q120" s="72">
        <f>Português!Q120</f>
        <v>0</v>
      </c>
      <c r="R120" s="72">
        <f>Português!R120</f>
        <v>0</v>
      </c>
    </row>
    <row r="121" spans="2:18" outlineLevel="1" x14ac:dyDescent="0.25">
      <c r="B121" s="42" t="s">
        <v>19</v>
      </c>
      <c r="C121" s="40" t="s">
        <v>25</v>
      </c>
      <c r="D121" s="73">
        <f>Português!D121</f>
        <v>1.3375987872437662E-5</v>
      </c>
      <c r="E121" s="73">
        <f>Português!E121</f>
        <v>1.3160780872998464E-5</v>
      </c>
      <c r="F121" s="73">
        <f>Português!F121</f>
        <v>8.8156989967734549E-6</v>
      </c>
      <c r="G121" s="73">
        <f>Português!G121</f>
        <v>1.3261045898690029E-5</v>
      </c>
      <c r="H121" s="73">
        <f>Português!H121</f>
        <v>1.3230050737244577E-5</v>
      </c>
      <c r="I121" s="73">
        <f>Português!I121</f>
        <v>8.771756697784474E-6</v>
      </c>
      <c r="J121" s="73">
        <f>Português!J121</f>
        <v>8.7227115421099805E-6</v>
      </c>
      <c r="K121" s="73">
        <f>Português!K121</f>
        <v>8.6400926217929057E-6</v>
      </c>
      <c r="L121" s="73">
        <f>Português!L121</f>
        <v>8.5851095567293315E-6</v>
      </c>
      <c r="M121" s="73">
        <f>Português!M121</f>
        <v>1.4894567738366278E-5</v>
      </c>
      <c r="N121" s="73">
        <f>Português!N121</f>
        <v>0</v>
      </c>
      <c r="O121" s="73">
        <f>Português!O121</f>
        <v>0</v>
      </c>
      <c r="P121" s="73">
        <f>Português!P121</f>
        <v>1.1545220515289057E-4</v>
      </c>
      <c r="Q121" s="73">
        <f>Português!Q121</f>
        <v>1.8965896946552979E-4</v>
      </c>
      <c r="R121" s="73">
        <f>Português!R121</f>
        <v>1.9205124670686319E-4</v>
      </c>
    </row>
    <row r="122" spans="2:18" outlineLevel="1" x14ac:dyDescent="0.25">
      <c r="B122" s="42" t="s">
        <v>353</v>
      </c>
      <c r="C122" s="40" t="s">
        <v>25</v>
      </c>
      <c r="D122" s="73">
        <f>Português!D122</f>
        <v>6.7595183450183921E-4</v>
      </c>
      <c r="E122" s="73">
        <f>Português!E122</f>
        <v>6.0284931539697376E-4</v>
      </c>
      <c r="F122" s="73">
        <f>Português!F122</f>
        <v>6.0804985403778379E-4</v>
      </c>
      <c r="G122" s="73">
        <f>Português!G122</f>
        <v>6.0662416878814204E-4</v>
      </c>
      <c r="H122" s="73">
        <f>Português!H122</f>
        <v>6.0156245822482932E-4</v>
      </c>
      <c r="I122" s="73">
        <f>Português!I122</f>
        <v>5.8159097102854814E-4</v>
      </c>
      <c r="J122" s="73">
        <f>Português!J122</f>
        <v>5.6245798713205875E-4</v>
      </c>
      <c r="K122" s="73">
        <f>Português!K122</f>
        <v>6.0609244438729391E-4</v>
      </c>
      <c r="L122" s="73">
        <f>Português!L122</f>
        <v>6.0243237910587058E-4</v>
      </c>
      <c r="M122" s="73">
        <f>Português!M122</f>
        <v>5.9315347962135491E-4</v>
      </c>
      <c r="N122" s="73">
        <f>Português!N122</f>
        <v>2.8190781691201093E-4</v>
      </c>
      <c r="O122" s="73">
        <f>Português!O122</f>
        <v>1.1726515151752052E-4</v>
      </c>
      <c r="P122" s="73">
        <f>Português!P122</f>
        <v>0</v>
      </c>
      <c r="Q122" s="73">
        <f>Português!Q122</f>
        <v>0</v>
      </c>
      <c r="R122" s="73">
        <f>Português!R122</f>
        <v>0</v>
      </c>
    </row>
    <row r="123" spans="2:18" outlineLevel="1" x14ac:dyDescent="0.25">
      <c r="B123" s="52" t="s">
        <v>117</v>
      </c>
      <c r="C123" s="49" t="s">
        <v>25</v>
      </c>
      <c r="D123" s="72">
        <f>Português!D123</f>
        <v>2.6191470152849044E-4</v>
      </c>
      <c r="E123" s="72">
        <f>Português!E123</f>
        <v>2.7435275348110407E-4</v>
      </c>
      <c r="F123" s="72">
        <f>Português!F123</f>
        <v>2.8331675149775143E-4</v>
      </c>
      <c r="G123" s="72">
        <f>Português!G123</f>
        <v>3.107907068434248E-4</v>
      </c>
      <c r="H123" s="72">
        <f>Português!H123</f>
        <v>3.1100412415657833E-4</v>
      </c>
      <c r="I123" s="72">
        <f>Português!I123</f>
        <v>3.0244570118281644E-4</v>
      </c>
      <c r="J123" s="72">
        <f>Português!J123</f>
        <v>3.1678503052545281E-4</v>
      </c>
      <c r="K123" s="72">
        <f>Português!K123</f>
        <v>2.9520231148652223E-4</v>
      </c>
      <c r="L123" s="72">
        <f>Português!L123</f>
        <v>3.0216062588924489E-4</v>
      </c>
      <c r="M123" s="72">
        <f>Português!M123</f>
        <v>2.9798094567177384E-4</v>
      </c>
      <c r="N123" s="72">
        <f>Português!N123</f>
        <v>7.2099645378388035E-5</v>
      </c>
      <c r="O123" s="72">
        <f>Português!O123</f>
        <v>7.7247619095555529E-5</v>
      </c>
      <c r="P123" s="72">
        <f>Português!P123</f>
        <v>1.3670631896945846E-4</v>
      </c>
      <c r="Q123" s="72">
        <f>Português!Q123</f>
        <v>2.2447070325046868E-4</v>
      </c>
      <c r="R123" s="72">
        <f>Português!R123</f>
        <v>2.2769849340721049E-4</v>
      </c>
    </row>
    <row r="124" spans="2:18" outlineLevel="1" x14ac:dyDescent="0.25">
      <c r="B124" s="42" t="s">
        <v>19</v>
      </c>
      <c r="C124" s="40" t="s">
        <v>25</v>
      </c>
      <c r="D124" s="73">
        <f>Português!D124</f>
        <v>1.2003055323173173E-5</v>
      </c>
      <c r="E124" s="73">
        <f>Português!E124</f>
        <v>1.1761672495126716E-5</v>
      </c>
      <c r="F124" s="73">
        <f>Português!F124</f>
        <v>1.0739205432112299E-5</v>
      </c>
      <c r="G124" s="73">
        <f>Português!G124</f>
        <v>1.0643325542543519E-5</v>
      </c>
      <c r="H124" s="73">
        <f>Português!H124</f>
        <v>9.6022738184402073E-6</v>
      </c>
      <c r="I124" s="73">
        <f>Português!I124</f>
        <v>9.4857940747935888E-6</v>
      </c>
      <c r="J124" s="73">
        <f>Português!J124</f>
        <v>8.9522632940633723E-6</v>
      </c>
      <c r="K124" s="73">
        <f>Português!K124</f>
        <v>8.6115073467639685E-6</v>
      </c>
      <c r="L124" s="73">
        <f>Português!L124</f>
        <v>9.2235535738579886E-6</v>
      </c>
      <c r="M124" s="73">
        <f>Português!M124</f>
        <v>1.4075572326267911E-5</v>
      </c>
      <c r="N124" s="73">
        <f>Português!N124</f>
        <v>0</v>
      </c>
      <c r="O124" s="73">
        <f>Português!O124</f>
        <v>1.3840743605945542E-4</v>
      </c>
      <c r="P124" s="73">
        <f>Português!P124</f>
        <v>0</v>
      </c>
      <c r="Q124" s="73">
        <f>Português!Q124</f>
        <v>0</v>
      </c>
      <c r="R124" s="73">
        <f>Português!R124</f>
        <v>0</v>
      </c>
    </row>
    <row r="125" spans="2:18" outlineLevel="1" x14ac:dyDescent="0.25">
      <c r="B125" s="42" t="s">
        <v>353</v>
      </c>
      <c r="C125" s="40" t="s">
        <v>25</v>
      </c>
      <c r="D125" s="73">
        <f>Português!D125</f>
        <v>3.2006138317153368E-4</v>
      </c>
      <c r="E125" s="73">
        <f>Português!E125</f>
        <v>3.3537247461652703E-4</v>
      </c>
      <c r="F125" s="73">
        <f>Português!F125</f>
        <v>3.4648317896681947E-4</v>
      </c>
      <c r="G125" s="73">
        <f>Português!G125</f>
        <v>3.8021588746758194E-4</v>
      </c>
      <c r="H125" s="73">
        <f>Português!H125</f>
        <v>3.8048155555179506E-4</v>
      </c>
      <c r="I125" s="73">
        <f>Português!I125</f>
        <v>3.6945888754470182E-4</v>
      </c>
      <c r="J125" s="73">
        <f>Português!J125</f>
        <v>3.870067050180065E-4</v>
      </c>
      <c r="K125" s="73">
        <f>Português!K125</f>
        <v>3.601299448304598E-4</v>
      </c>
      <c r="L125" s="73">
        <f>Português!L125</f>
        <v>3.683303132351256E-4</v>
      </c>
      <c r="M125" s="73">
        <f>Português!M125</f>
        <v>3.6166597317612871E-4</v>
      </c>
      <c r="N125" s="73">
        <f>Português!N125</f>
        <v>8.1009148881578327E-5</v>
      </c>
      <c r="O125" s="73">
        <f>Português!O125</f>
        <v>0</v>
      </c>
      <c r="P125" s="73">
        <f>Português!P125</f>
        <v>3.7852425196850937E-5</v>
      </c>
      <c r="Q125" s="73">
        <f>Português!Q125</f>
        <v>3.5833152923362017E-5</v>
      </c>
      <c r="R125" s="73">
        <f>Português!R125</f>
        <v>3.5196492976745837E-5</v>
      </c>
    </row>
    <row r="126" spans="2:18" outlineLevel="1" x14ac:dyDescent="0.25">
      <c r="B126" s="52" t="s">
        <v>118</v>
      </c>
      <c r="C126" s="49" t="s">
        <v>25</v>
      </c>
      <c r="D126" s="72">
        <f>Português!D126</f>
        <v>1.0147767212506966E-4</v>
      </c>
      <c r="E126" s="72">
        <f>Português!E126</f>
        <v>1.0091963913306746E-4</v>
      </c>
      <c r="F126" s="72">
        <f>Português!F126</f>
        <v>1.0974097103643803E-4</v>
      </c>
      <c r="G126" s="72">
        <f>Português!G126</f>
        <v>1.0429652853458205E-4</v>
      </c>
      <c r="H126" s="72">
        <f>Português!H126</f>
        <v>1.0217851236468392E-4</v>
      </c>
      <c r="I126" s="72">
        <f>Português!I126</f>
        <v>1.1071969967281464E-4</v>
      </c>
      <c r="J126" s="72">
        <f>Português!J126</f>
        <v>1.1705021943321234E-4</v>
      </c>
      <c r="K126" s="72">
        <f>Português!K126</f>
        <v>1.5718089058291781E-4</v>
      </c>
      <c r="L126" s="72">
        <f>Português!L126</f>
        <v>2.660307306588089E-4</v>
      </c>
      <c r="M126" s="72">
        <f>Português!M126</f>
        <v>3.1003283164514567E-4</v>
      </c>
      <c r="N126" s="72">
        <f>Português!N126</f>
        <v>0</v>
      </c>
      <c r="O126" s="72">
        <f>Português!O126</f>
        <v>0</v>
      </c>
      <c r="P126" s="72">
        <f>Português!P126</f>
        <v>0</v>
      </c>
      <c r="Q126" s="72">
        <f>Português!Q126</f>
        <v>0</v>
      </c>
      <c r="R126" s="72">
        <f>Português!R126</f>
        <v>0</v>
      </c>
    </row>
    <row r="127" spans="2:18" outlineLevel="1" x14ac:dyDescent="0.25">
      <c r="B127" s="42" t="s">
        <v>19</v>
      </c>
      <c r="C127" s="40" t="s">
        <v>25</v>
      </c>
      <c r="D127" s="73">
        <f>Português!D127</f>
        <v>3.7631865127395387E-5</v>
      </c>
      <c r="E127" s="73">
        <f>Português!E127</f>
        <v>3.3765894911326155E-5</v>
      </c>
      <c r="F127" s="73">
        <f>Português!F127</f>
        <v>3.0815335251587954E-5</v>
      </c>
      <c r="G127" s="73">
        <f>Português!G127</f>
        <v>3.0172843976223796E-5</v>
      </c>
      <c r="H127" s="73">
        <f>Português!H127</f>
        <v>3.0296721428638013E-5</v>
      </c>
      <c r="I127" s="73">
        <f>Português!I127</f>
        <v>3.1137733873573019E-5</v>
      </c>
      <c r="J127" s="73">
        <f>Português!J127</f>
        <v>3.1236797572276097E-5</v>
      </c>
      <c r="K127" s="73">
        <f>Português!K127</f>
        <v>3.1379710977172046E-5</v>
      </c>
      <c r="L127" s="73">
        <f>Português!L127</f>
        <v>3.2352500216998476E-5</v>
      </c>
      <c r="M127" s="73">
        <f>Português!M127</f>
        <v>3.0915821766323952E-5</v>
      </c>
      <c r="N127" s="73">
        <f>Português!N127</f>
        <v>0</v>
      </c>
      <c r="O127" s="73">
        <f>Português!O127</f>
        <v>0</v>
      </c>
      <c r="P127" s="73">
        <f>Português!P127</f>
        <v>4.6267521369491304E-5</v>
      </c>
      <c r="Q127" s="73">
        <f>Português!Q127</f>
        <v>4.3763026603425132E-5</v>
      </c>
      <c r="R127" s="73">
        <f>Português!R127</f>
        <v>4.2957003278539856E-5</v>
      </c>
    </row>
    <row r="128" spans="2:18" outlineLevel="1" x14ac:dyDescent="0.25">
      <c r="B128" s="42" t="s">
        <v>353</v>
      </c>
      <c r="C128" s="40" t="s">
        <v>25</v>
      </c>
      <c r="D128" s="73">
        <f>Português!D128</f>
        <v>1.1682404037269166E-4</v>
      </c>
      <c r="E128" s="73">
        <f>Português!E128</f>
        <v>1.1699439803294124E-4</v>
      </c>
      <c r="F128" s="73">
        <f>Português!F128</f>
        <v>1.2865205917140602E-4</v>
      </c>
      <c r="G128" s="73">
        <f>Português!G128</f>
        <v>1.2192669738556859E-4</v>
      </c>
      <c r="H128" s="73">
        <f>Português!H128</f>
        <v>1.1931053513811354E-4</v>
      </c>
      <c r="I128" s="73">
        <f>Português!I128</f>
        <v>1.2954822370344561E-4</v>
      </c>
      <c r="J128" s="73">
        <f>Português!J128</f>
        <v>1.3717909794640763E-4</v>
      </c>
      <c r="K128" s="73">
        <f>Português!K128</f>
        <v>1.8627508287304489E-4</v>
      </c>
      <c r="L128" s="73">
        <f>Português!L128</f>
        <v>3.200238421310324E-4</v>
      </c>
      <c r="M128" s="73">
        <f>Português!M128</f>
        <v>3.7362756107789873E-4</v>
      </c>
      <c r="N128" s="73">
        <f>Português!N128</f>
        <v>0</v>
      </c>
      <c r="O128" s="73">
        <f>Português!O128</f>
        <v>4.6866745965483599E-5</v>
      </c>
      <c r="P128" s="73">
        <f>Português!P128</f>
        <v>0</v>
      </c>
      <c r="Q128" s="73">
        <f>Português!Q128</f>
        <v>0</v>
      </c>
      <c r="R128" s="73">
        <f>Português!R128</f>
        <v>0</v>
      </c>
    </row>
    <row r="129" spans="2:18" outlineLevel="1" x14ac:dyDescent="0.25">
      <c r="B129" s="28" t="s">
        <v>315</v>
      </c>
      <c r="C129" s="25" t="s">
        <v>25</v>
      </c>
      <c r="D129" s="71">
        <f>Português!D129</f>
        <v>5.2356866912524259E-2</v>
      </c>
      <c r="E129" s="71">
        <f>Português!E129</f>
        <v>5.4841507970428402E-2</v>
      </c>
      <c r="F129" s="71">
        <f>Português!F129</f>
        <v>5.4978006185123669E-2</v>
      </c>
      <c r="G129" s="71">
        <f>Português!G129</f>
        <v>5.754723216929826E-2</v>
      </c>
      <c r="H129" s="71">
        <f>Português!H129</f>
        <v>5.8223090638756671E-2</v>
      </c>
      <c r="I129" s="71">
        <f>Português!I129</f>
        <v>5.9474820145196422E-2</v>
      </c>
      <c r="J129" s="71">
        <f>Português!J129</f>
        <v>5.9492566017400994E-2</v>
      </c>
      <c r="K129" s="71">
        <f>Português!K129</f>
        <v>6.167023148524152E-2</v>
      </c>
      <c r="L129" s="71">
        <f>Português!L129</f>
        <v>6.1229088390658166E-2</v>
      </c>
      <c r="M129" s="71">
        <f>Português!M129</f>
        <v>6.6702218533719548E-2</v>
      </c>
      <c r="N129" s="71">
        <f>Português!N129</f>
        <v>6.6505717536854719E-2</v>
      </c>
      <c r="O129" s="71">
        <f>Português!O129</f>
        <v>6.9426818432980028E-2</v>
      </c>
      <c r="P129" s="71">
        <f>Português!P129</f>
        <v>6.6321491560410242E-2</v>
      </c>
      <c r="Q129" s="71">
        <f>Português!Q129</f>
        <v>6.7185283427165815E-2</v>
      </c>
      <c r="R129" s="71">
        <f>Português!R129</f>
        <v>6.6118343269385649E-2</v>
      </c>
    </row>
    <row r="130" spans="2:18" outlineLevel="1" x14ac:dyDescent="0.25">
      <c r="B130" s="52" t="s">
        <v>114</v>
      </c>
      <c r="C130" s="49" t="s">
        <v>25</v>
      </c>
      <c r="D130" s="72">
        <f>Português!D130</f>
        <v>0.22720100174562669</v>
      </c>
      <c r="E130" s="72">
        <f>Português!E130</f>
        <v>0.22181232083988328</v>
      </c>
      <c r="F130" s="72">
        <f>Português!F130</f>
        <v>0.22465653930414523</v>
      </c>
      <c r="G130" s="72">
        <f>Português!G130</f>
        <v>0.22352053883340053</v>
      </c>
      <c r="H130" s="72">
        <f>Português!H130</f>
        <v>0.22557336174169376</v>
      </c>
      <c r="I130" s="72">
        <f>Português!I130</f>
        <v>0.21604161860812726</v>
      </c>
      <c r="J130" s="72">
        <f>Português!J130</f>
        <v>0.21231834554713699</v>
      </c>
      <c r="K130" s="72">
        <f>Português!K130</f>
        <v>0.21382589589746909</v>
      </c>
      <c r="L130" s="72">
        <f>Português!L130</f>
        <v>0.21080705174085412</v>
      </c>
      <c r="M130" s="72">
        <f>Português!M130</f>
        <v>0.23317055047979388</v>
      </c>
      <c r="N130" s="72">
        <f>Português!N130</f>
        <v>0.21757903449878258</v>
      </c>
      <c r="O130" s="72">
        <f>Português!O130</f>
        <v>0.2283427557878305</v>
      </c>
      <c r="P130" s="72">
        <f>Português!P130</f>
        <v>0.2325273190736892</v>
      </c>
      <c r="Q130" s="72">
        <f>Português!Q130</f>
        <v>0.22809968350408569</v>
      </c>
      <c r="R130" s="72">
        <f>Português!R130</f>
        <v>0.21703415180012475</v>
      </c>
    </row>
    <row r="131" spans="2:18" outlineLevel="1" x14ac:dyDescent="0.25">
      <c r="B131" s="42" t="s">
        <v>19</v>
      </c>
      <c r="C131" s="40" t="s">
        <v>25</v>
      </c>
      <c r="D131" s="73">
        <f>Português!D131</f>
        <v>0.45273429922857705</v>
      </c>
      <c r="E131" s="73">
        <f>Português!E131</f>
        <v>0.43823447541360566</v>
      </c>
      <c r="F131" s="73">
        <f>Português!F131</f>
        <v>0.43235489120607562</v>
      </c>
      <c r="G131" s="73">
        <f>Português!G131</f>
        <v>0.43140815439041874</v>
      </c>
      <c r="H131" s="73">
        <f>Português!H131</f>
        <v>0.43050391057255866</v>
      </c>
      <c r="I131" s="73">
        <f>Português!I131</f>
        <v>0.40894856441964983</v>
      </c>
      <c r="J131" s="73">
        <f>Português!J131</f>
        <v>0.40399284580579442</v>
      </c>
      <c r="K131" s="73">
        <f>Português!K131</f>
        <v>0.39680114585820009</v>
      </c>
      <c r="L131" s="73">
        <f>Português!L131</f>
        <v>0.39639165916538177</v>
      </c>
      <c r="M131" s="73">
        <f>Português!M131</f>
        <v>0.40231133882671821</v>
      </c>
      <c r="N131" s="73">
        <f>Português!N131</f>
        <v>0.38878869683324224</v>
      </c>
      <c r="O131" s="73">
        <f>Português!O131</f>
        <v>0.39193560581513404</v>
      </c>
      <c r="P131" s="73">
        <f>Português!P131</f>
        <v>0.38510036330966441</v>
      </c>
      <c r="Q131" s="73">
        <f>Português!Q131</f>
        <v>0.39214951507702955</v>
      </c>
      <c r="R131" s="73">
        <f>Português!R131</f>
        <v>0.35792089872998689</v>
      </c>
    </row>
    <row r="132" spans="2:18" outlineLevel="1" x14ac:dyDescent="0.25">
      <c r="B132" s="42" t="s">
        <v>353</v>
      </c>
      <c r="C132" s="40" t="s">
        <v>25</v>
      </c>
      <c r="D132" s="73">
        <f>Português!D132</f>
        <v>0.10339936066233923</v>
      </c>
      <c r="E132" s="73">
        <f>Português!E132</f>
        <v>0.10310473553961662</v>
      </c>
      <c r="F132" s="73">
        <f>Português!F132</f>
        <v>0.10969436823616353</v>
      </c>
      <c r="G132" s="73">
        <f>Português!G132</f>
        <v>0.1089601615994945</v>
      </c>
      <c r="H132" s="73">
        <f>Português!H132</f>
        <v>0.1105242271388559</v>
      </c>
      <c r="I132" s="73">
        <f>Português!I132</f>
        <v>0.11172258224475806</v>
      </c>
      <c r="J132" s="73">
        <f>Português!J132</f>
        <v>0.10990461440991164</v>
      </c>
      <c r="K132" s="73">
        <f>Português!K132</f>
        <v>0.11839436655203252</v>
      </c>
      <c r="L132" s="73">
        <f>Português!L132</f>
        <v>0.11505334337881708</v>
      </c>
      <c r="M132" s="73">
        <f>Português!M132</f>
        <v>0.14600049570143245</v>
      </c>
      <c r="N132" s="73">
        <f>Português!N132</f>
        <v>0.12860284789490534</v>
      </c>
      <c r="O132" s="73">
        <f>Português!O132</f>
        <v>0.14011431964525342</v>
      </c>
      <c r="P132" s="73">
        <f>Português!P132</f>
        <v>0.14633660866142317</v>
      </c>
      <c r="Q132" s="73">
        <f>Português!Q132</f>
        <v>0.14569907204923777</v>
      </c>
      <c r="R132" s="73">
        <f>Português!R132</f>
        <v>0.14842457367954634</v>
      </c>
    </row>
    <row r="133" spans="2:18" outlineLevel="1" x14ac:dyDescent="0.25">
      <c r="B133" s="52" t="s">
        <v>115</v>
      </c>
      <c r="C133" s="49" t="s">
        <v>25</v>
      </c>
      <c r="D133" s="72">
        <f>Português!D133</f>
        <v>0.20879903119928175</v>
      </c>
      <c r="E133" s="72">
        <f>Português!E133</f>
        <v>0.2098545724017653</v>
      </c>
      <c r="F133" s="72">
        <f>Português!F133</f>
        <v>0.20752375180625554</v>
      </c>
      <c r="G133" s="72">
        <f>Português!G133</f>
        <v>0.21823923897874886</v>
      </c>
      <c r="H133" s="72">
        <f>Português!H133</f>
        <v>0.222897854446059</v>
      </c>
      <c r="I133" s="72">
        <f>Português!I133</f>
        <v>0.22820427055054068</v>
      </c>
      <c r="J133" s="72">
        <f>Português!J133</f>
        <v>0.22766100891959348</v>
      </c>
      <c r="K133" s="72">
        <f>Português!K133</f>
        <v>0.22803992110922802</v>
      </c>
      <c r="L133" s="72">
        <f>Português!L133</f>
        <v>0.22954485485383258</v>
      </c>
      <c r="M133" s="72">
        <f>Português!M133</f>
        <v>0.25103717113563134</v>
      </c>
      <c r="N133" s="72">
        <f>Português!N133</f>
        <v>0.25285635582799681</v>
      </c>
      <c r="O133" s="72">
        <f>Português!O133</f>
        <v>0.26067943310010172</v>
      </c>
      <c r="P133" s="72">
        <f>Português!P133</f>
        <v>0.25649573156123767</v>
      </c>
      <c r="Q133" s="72">
        <f>Português!Q133</f>
        <v>0.26140548269833125</v>
      </c>
      <c r="R133" s="72">
        <f>Português!R133</f>
        <v>0.2647366771547689</v>
      </c>
    </row>
    <row r="134" spans="2:18" outlineLevel="1" x14ac:dyDescent="0.25">
      <c r="B134" s="42" t="s">
        <v>19</v>
      </c>
      <c r="C134" s="40" t="s">
        <v>25</v>
      </c>
      <c r="D134" s="73">
        <f>Português!D134</f>
        <v>0.35561972522810825</v>
      </c>
      <c r="E134" s="73">
        <f>Português!E134</f>
        <v>0.34986691740735121</v>
      </c>
      <c r="F134" s="73">
        <f>Português!F134</f>
        <v>0.35226469405618516</v>
      </c>
      <c r="G134" s="73">
        <f>Português!G134</f>
        <v>0.37253969177004875</v>
      </c>
      <c r="H134" s="73">
        <f>Português!H134</f>
        <v>0.38095423104502185</v>
      </c>
      <c r="I134" s="73">
        <f>Português!I134</f>
        <v>0.38504584136029313</v>
      </c>
      <c r="J134" s="73">
        <f>Português!J134</f>
        <v>0.38498153663845125</v>
      </c>
      <c r="K134" s="73">
        <f>Português!K134</f>
        <v>0.38458104765693502</v>
      </c>
      <c r="L134" s="73">
        <f>Português!L134</f>
        <v>0.38564324066755762</v>
      </c>
      <c r="M134" s="73">
        <f>Português!M134</f>
        <v>0.39711744943141369</v>
      </c>
      <c r="N134" s="73">
        <f>Português!N134</f>
        <v>0.3755704098753973</v>
      </c>
      <c r="O134" s="73">
        <f>Português!O134</f>
        <v>0.37846160371556425</v>
      </c>
      <c r="P134" s="73">
        <f>Português!P134</f>
        <v>0.36634449934628416</v>
      </c>
      <c r="Q134" s="73">
        <f>Português!Q134</f>
        <v>0.37481046889709851</v>
      </c>
      <c r="R134" s="73">
        <f>Português!R134</f>
        <v>0.37389627074159332</v>
      </c>
    </row>
    <row r="135" spans="2:18" outlineLevel="1" x14ac:dyDescent="0.25">
      <c r="B135" s="42" t="s">
        <v>353</v>
      </c>
      <c r="C135" s="40" t="s">
        <v>25</v>
      </c>
      <c r="D135" s="73">
        <f>Português!D135</f>
        <v>0.13162369523575385</v>
      </c>
      <c r="E135" s="73">
        <f>Português!E135</f>
        <v>0.13694546273571717</v>
      </c>
      <c r="F135" s="73">
        <f>Português!F135</f>
        <v>0.13145004802170174</v>
      </c>
      <c r="G135" s="73">
        <f>Português!G135</f>
        <v>0.13520475521334419</v>
      </c>
      <c r="H135" s="73">
        <f>Português!H135</f>
        <v>0.13593803752814007</v>
      </c>
      <c r="I135" s="73">
        <f>Português!I135</f>
        <v>0.14173186813186811</v>
      </c>
      <c r="J135" s="73">
        <f>Português!J135</f>
        <v>0.14198528549504674</v>
      </c>
      <c r="K135" s="73">
        <f>Português!K135</f>
        <v>0.14534436433839235</v>
      </c>
      <c r="L135" s="73">
        <f>Português!L135</f>
        <v>0.14753083363978386</v>
      </c>
      <c r="M135" s="73">
        <f>Português!M135</f>
        <v>0.17505134551403603</v>
      </c>
      <c r="N135" s="73">
        <f>Português!N135</f>
        <v>0.18973341710329475</v>
      </c>
      <c r="O135" s="73">
        <f>Português!O135</f>
        <v>0.19747716142592039</v>
      </c>
      <c r="P135" s="73">
        <f>Português!P135</f>
        <v>0.19714096611962725</v>
      </c>
      <c r="Q135" s="73">
        <f>Português!Q135</f>
        <v>0.20164215620925238</v>
      </c>
      <c r="R135" s="73">
        <f>Português!R135</f>
        <v>0.2077181876013538</v>
      </c>
    </row>
    <row r="136" spans="2:18" outlineLevel="1" x14ac:dyDescent="0.25">
      <c r="B136" s="52" t="s">
        <v>116</v>
      </c>
      <c r="C136" s="49" t="s">
        <v>25</v>
      </c>
      <c r="D136" s="72">
        <f>Português!D136</f>
        <v>3.0990334003545674E-3</v>
      </c>
      <c r="E136" s="72">
        <f>Português!E136</f>
        <v>8.2177833801997478E-3</v>
      </c>
      <c r="F136" s="72">
        <f>Português!F136</f>
        <v>8.4501991308453088E-3</v>
      </c>
      <c r="G136" s="72">
        <f>Português!G136</f>
        <v>8.0050012540569693E-3</v>
      </c>
      <c r="H136" s="72">
        <f>Português!H136</f>
        <v>7.9812217098198177E-3</v>
      </c>
      <c r="I136" s="72">
        <f>Português!I136</f>
        <v>1.1608979978067199E-2</v>
      </c>
      <c r="J136" s="72">
        <f>Português!J136</f>
        <v>1.0051964272414247E-2</v>
      </c>
      <c r="K136" s="72">
        <f>Português!K136</f>
        <v>9.6105546774318106E-3</v>
      </c>
      <c r="L136" s="72">
        <f>Português!L136</f>
        <v>9.2188852188963503E-3</v>
      </c>
      <c r="M136" s="72">
        <f>Português!M136</f>
        <v>9.1665533448211239E-3</v>
      </c>
      <c r="N136" s="72">
        <f>Português!N136</f>
        <v>1.5589848050504458E-3</v>
      </c>
      <c r="O136" s="72">
        <f>Português!O136</f>
        <v>1.4445721262145166E-3</v>
      </c>
      <c r="P136" s="72">
        <f>Português!P136</f>
        <v>1.2575120309110839E-3</v>
      </c>
      <c r="Q136" s="72">
        <f>Português!Q136</f>
        <v>1.2547550980044641E-3</v>
      </c>
      <c r="R136" s="72">
        <f>Português!R136</f>
        <v>8.675580326404992E-3</v>
      </c>
    </row>
    <row r="137" spans="2:18" outlineLevel="1" x14ac:dyDescent="0.25">
      <c r="B137" s="42" t="s">
        <v>19</v>
      </c>
      <c r="C137" s="40" t="s">
        <v>25</v>
      </c>
      <c r="D137" s="73">
        <f>Português!D137</f>
        <v>1.4748982446811877E-3</v>
      </c>
      <c r="E137" s="73">
        <f>Português!E137</f>
        <v>1.6630468507601616E-3</v>
      </c>
      <c r="F137" s="73">
        <f>Português!F137</f>
        <v>1.4870661958643649E-3</v>
      </c>
      <c r="G137" s="73">
        <f>Português!G137</f>
        <v>1.7515200481225711E-3</v>
      </c>
      <c r="H137" s="73">
        <f>Português!H137</f>
        <v>1.7450599828373638E-3</v>
      </c>
      <c r="I137" s="73">
        <f>Português!I137</f>
        <v>1.4670450890665642E-3</v>
      </c>
      <c r="J137" s="73">
        <f>Português!J137</f>
        <v>1.3312772495812023E-3</v>
      </c>
      <c r="K137" s="73">
        <f>Português!K137</f>
        <v>1.2306324474948226E-3</v>
      </c>
      <c r="L137" s="73">
        <f>Português!L137</f>
        <v>1.1895801203265553E-3</v>
      </c>
      <c r="M137" s="73">
        <f>Português!M137</f>
        <v>1.0978231589861399E-3</v>
      </c>
      <c r="N137" s="73">
        <f>Português!N137</f>
        <v>0</v>
      </c>
      <c r="O137" s="73">
        <f>Português!O137</f>
        <v>0</v>
      </c>
      <c r="P137" s="73">
        <f>Português!P137</f>
        <v>0</v>
      </c>
      <c r="Q137" s="73">
        <f>Português!Q137</f>
        <v>0</v>
      </c>
      <c r="R137" s="73">
        <f>Português!R137</f>
        <v>0</v>
      </c>
    </row>
    <row r="138" spans="2:18" outlineLevel="1" x14ac:dyDescent="0.25">
      <c r="B138" s="42" t="s">
        <v>353</v>
      </c>
      <c r="C138" s="40" t="s">
        <v>25</v>
      </c>
      <c r="D138" s="73">
        <f>Português!D138</f>
        <v>3.3227573771628699E-3</v>
      </c>
      <c r="E138" s="73">
        <f>Português!E138</f>
        <v>9.1330034632901604E-3</v>
      </c>
      <c r="F138" s="73">
        <f>Português!F138</f>
        <v>9.4362680535775515E-3</v>
      </c>
      <c r="G138" s="73">
        <f>Português!G138</f>
        <v>8.91777885109497E-3</v>
      </c>
      <c r="H138" s="73">
        <f>Português!H138</f>
        <v>8.9144889438688719E-3</v>
      </c>
      <c r="I138" s="73">
        <f>Português!I138</f>
        <v>1.3125065874069858E-2</v>
      </c>
      <c r="J138" s="73">
        <f>Português!J138</f>
        <v>1.1345273446912163E-2</v>
      </c>
      <c r="K138" s="73">
        <f>Português!K138</f>
        <v>1.087073459368001E-2</v>
      </c>
      <c r="L138" s="73">
        <f>Português!L138</f>
        <v>1.0441993069133113E-2</v>
      </c>
      <c r="M138" s="73">
        <f>Português!M138</f>
        <v>1.0405837820963085E-2</v>
      </c>
      <c r="N138" s="73">
        <f>Português!N138</f>
        <v>1.8012910917129855E-3</v>
      </c>
      <c r="O138" s="73">
        <f>Português!O138</f>
        <v>1.6842428624981084E-3</v>
      </c>
      <c r="P138" s="73">
        <f>Português!P138</f>
        <v>1.4660873821314084E-3</v>
      </c>
      <c r="Q138" s="73">
        <f>Português!Q138</f>
        <v>1.4605174447372788E-3</v>
      </c>
      <c r="R138" s="73">
        <f>Português!R138</f>
        <v>1.0109099358527046E-2</v>
      </c>
    </row>
    <row r="139" spans="2:18" outlineLevel="1" x14ac:dyDescent="0.25">
      <c r="B139" s="52" t="s">
        <v>117</v>
      </c>
      <c r="C139" s="49" t="s">
        <v>25</v>
      </c>
      <c r="D139" s="72">
        <f>Português!D139</f>
        <v>3.9081379382110105E-3</v>
      </c>
      <c r="E139" s="72">
        <f>Português!E139</f>
        <v>7.6544563480552266E-3</v>
      </c>
      <c r="F139" s="72">
        <f>Português!F139</f>
        <v>8.3476266480701049E-3</v>
      </c>
      <c r="G139" s="72">
        <f>Português!G139</f>
        <v>9.03327218067408E-3</v>
      </c>
      <c r="H139" s="72">
        <f>Português!H139</f>
        <v>8.8041913067000762E-3</v>
      </c>
      <c r="I139" s="72">
        <f>Português!I139</f>
        <v>9.4219355087929394E-3</v>
      </c>
      <c r="J139" s="72">
        <f>Português!J139</f>
        <v>9.8881225260573722E-3</v>
      </c>
      <c r="K139" s="72">
        <f>Português!K139</f>
        <v>1.0423112867568873E-2</v>
      </c>
      <c r="L139" s="72">
        <f>Português!L139</f>
        <v>1.0080404544243141E-2</v>
      </c>
      <c r="M139" s="72">
        <f>Português!M139</f>
        <v>9.9864861155899518E-3</v>
      </c>
      <c r="N139" s="72">
        <f>Português!N139</f>
        <v>1.3738368729297366E-2</v>
      </c>
      <c r="O139" s="72">
        <f>Português!O139</f>
        <v>1.4509269993920859E-2</v>
      </c>
      <c r="P139" s="72">
        <f>Português!P139</f>
        <v>1.0122235678912411E-2</v>
      </c>
      <c r="Q139" s="72">
        <f>Português!Q139</f>
        <v>9.7599764209021916E-3</v>
      </c>
      <c r="R139" s="72">
        <f>Português!R139</f>
        <v>8.3574429971804646E-3</v>
      </c>
    </row>
    <row r="140" spans="2:18" outlineLevel="1" x14ac:dyDescent="0.25">
      <c r="B140" s="42" t="s">
        <v>19</v>
      </c>
      <c r="C140" s="40" t="s">
        <v>25</v>
      </c>
      <c r="D140" s="73">
        <f>Português!D140</f>
        <v>1.6275666101408359E-3</v>
      </c>
      <c r="E140" s="73">
        <f>Português!E140</f>
        <v>2.1565204472012781E-3</v>
      </c>
      <c r="F140" s="73">
        <f>Português!F140</f>
        <v>2.475924811162664E-3</v>
      </c>
      <c r="G140" s="73">
        <f>Português!G140</f>
        <v>2.3232136245834875E-3</v>
      </c>
      <c r="H140" s="73">
        <f>Português!H140</f>
        <v>1.9944917341325175E-3</v>
      </c>
      <c r="I140" s="73">
        <f>Português!I140</f>
        <v>1.8191320498307532E-3</v>
      </c>
      <c r="J140" s="73">
        <f>Português!J140</f>
        <v>1.6838011623085797E-3</v>
      </c>
      <c r="K140" s="73">
        <f>Português!K140</f>
        <v>1.5166931985404735E-3</v>
      </c>
      <c r="L140" s="73">
        <f>Português!L140</f>
        <v>1.3980915070168365E-3</v>
      </c>
      <c r="M140" s="73">
        <f>Português!M140</f>
        <v>1.4292807158180422E-3</v>
      </c>
      <c r="N140" s="73">
        <f>Português!N140</f>
        <v>1.9447471407355165E-6</v>
      </c>
      <c r="O140" s="73">
        <f>Português!O140</f>
        <v>6.7063397468295778E-6</v>
      </c>
      <c r="P140" s="73">
        <f>Português!P140</f>
        <v>2.3563644800409885E-5</v>
      </c>
      <c r="Q140" s="73">
        <f>Português!Q140</f>
        <v>6.5229118748729201E-5</v>
      </c>
      <c r="R140" s="73">
        <f>Português!R140</f>
        <v>1.4063267761229434E-4</v>
      </c>
    </row>
    <row r="141" spans="2:18" outlineLevel="1" x14ac:dyDescent="0.25">
      <c r="B141" s="42" t="s">
        <v>353</v>
      </c>
      <c r="C141" s="40" t="s">
        <v>25</v>
      </c>
      <c r="D141" s="73">
        <f>Português!D141</f>
        <v>4.2137912311021423E-3</v>
      </c>
      <c r="E141" s="73">
        <f>Português!E141</f>
        <v>8.3590075276216338E-3</v>
      </c>
      <c r="F141" s="73">
        <f>Português!F141</f>
        <v>9.0909923524293626E-3</v>
      </c>
      <c r="G141" s="73">
        <f>Português!G141</f>
        <v>9.9007112887026325E-3</v>
      </c>
      <c r="H141" s="73">
        <f>Português!H141</f>
        <v>9.6838133774418012E-3</v>
      </c>
      <c r="I141" s="73">
        <f>Português!I141</f>
        <v>1.0390142525001495E-2</v>
      </c>
      <c r="J141" s="73">
        <f>Português!J141</f>
        <v>1.0930937255240249E-2</v>
      </c>
      <c r="K141" s="73">
        <f>Português!K141</f>
        <v>1.154511245574388E-2</v>
      </c>
      <c r="L141" s="73">
        <f>Português!L141</f>
        <v>1.1175388870057954E-2</v>
      </c>
      <c r="M141" s="73">
        <f>Português!M141</f>
        <v>1.103986206210133E-2</v>
      </c>
      <c r="N141" s="73">
        <f>Português!N141</f>
        <v>1.5435809800981446E-2</v>
      </c>
      <c r="O141" s="73">
        <f>Português!O141</f>
        <v>1.6403341732637203E-2</v>
      </c>
      <c r="P141" s="73">
        <f>Português!P141</f>
        <v>1.1432977337523477E-2</v>
      </c>
      <c r="Q141" s="73">
        <f>Português!Q141</f>
        <v>1.1043011675625016E-2</v>
      </c>
      <c r="R141" s="73">
        <f>Português!R141</f>
        <v>9.4544024573146278E-3</v>
      </c>
    </row>
    <row r="142" spans="2:18" outlineLevel="1" x14ac:dyDescent="0.25">
      <c r="B142" s="52" t="s">
        <v>118</v>
      </c>
      <c r="C142" s="49" t="s">
        <v>25</v>
      </c>
      <c r="D142" s="72">
        <f>Português!D142</f>
        <v>8.6330063789329342E-4</v>
      </c>
      <c r="E142" s="72">
        <f>Português!E142</f>
        <v>3.2480261354475514E-3</v>
      </c>
      <c r="F142" s="72">
        <f>Português!F142</f>
        <v>3.4103062427975864E-3</v>
      </c>
      <c r="G142" s="72">
        <f>Português!G142</f>
        <v>3.3814063391183896E-3</v>
      </c>
      <c r="H142" s="72">
        <f>Português!H142</f>
        <v>3.3401862303543851E-3</v>
      </c>
      <c r="I142" s="72">
        <f>Português!I142</f>
        <v>4.5764021594979273E-3</v>
      </c>
      <c r="J142" s="72">
        <f>Português!J142</f>
        <v>4.1054467853609434E-3</v>
      </c>
      <c r="K142" s="72">
        <f>Português!K142</f>
        <v>1.7928983291718808E-2</v>
      </c>
      <c r="L142" s="72">
        <f>Português!L142</f>
        <v>1.8039980699774357E-2</v>
      </c>
      <c r="M142" s="72">
        <f>Português!M142</f>
        <v>1.9203188159010735E-2</v>
      </c>
      <c r="N142" s="72">
        <f>Português!N142</f>
        <v>2.5562935506476676E-4</v>
      </c>
      <c r="O142" s="72">
        <f>Português!O142</f>
        <v>2.3377153649896322E-4</v>
      </c>
      <c r="P142" s="72">
        <f>Português!P142</f>
        <v>2.2895657744417027E-4</v>
      </c>
      <c r="Q142" s="72">
        <f>Português!Q142</f>
        <v>4.3193373410190244E-4</v>
      </c>
      <c r="R142" s="72">
        <f>Português!R142</f>
        <v>9.0321003883803174E-4</v>
      </c>
    </row>
    <row r="143" spans="2:18" outlineLevel="1" x14ac:dyDescent="0.25">
      <c r="B143" s="42" t="s">
        <v>19</v>
      </c>
      <c r="C143" s="40" t="s">
        <v>25</v>
      </c>
      <c r="D143" s="73">
        <f>Português!D143</f>
        <v>7.8727199135335171E-4</v>
      </c>
      <c r="E143" s="73">
        <f>Português!E143</f>
        <v>1.2300066548867523E-3</v>
      </c>
      <c r="F143" s="73">
        <f>Português!F143</f>
        <v>1.0949234197678763E-3</v>
      </c>
      <c r="G143" s="73">
        <f>Português!G143</f>
        <v>1.1194101250805275E-3</v>
      </c>
      <c r="H143" s="73">
        <f>Português!H143</f>
        <v>9.2335239307360926E-4</v>
      </c>
      <c r="I143" s="73">
        <f>Português!I143</f>
        <v>8.5639267329403769E-4</v>
      </c>
      <c r="J143" s="73">
        <f>Português!J143</f>
        <v>8.7431488497588593E-4</v>
      </c>
      <c r="K143" s="73">
        <f>Português!K143</f>
        <v>8.0074440744913849E-4</v>
      </c>
      <c r="L143" s="73">
        <f>Português!L143</f>
        <v>7.4323206015807744E-4</v>
      </c>
      <c r="M143" s="73">
        <f>Português!M143</f>
        <v>7.0709119984724441E-4</v>
      </c>
      <c r="N143" s="73">
        <f>Português!N143</f>
        <v>0</v>
      </c>
      <c r="O143" s="73">
        <f>Português!O143</f>
        <v>0</v>
      </c>
      <c r="P143" s="73">
        <f>Português!P143</f>
        <v>0</v>
      </c>
      <c r="Q143" s="73">
        <f>Português!Q143</f>
        <v>3.2649879397926102E-4</v>
      </c>
      <c r="R143" s="73">
        <f>Português!R143</f>
        <v>9.0955797940465738E-4</v>
      </c>
    </row>
    <row r="144" spans="2:18" outlineLevel="1" x14ac:dyDescent="0.25">
      <c r="B144" s="42" t="s">
        <v>353</v>
      </c>
      <c r="C144" s="40" t="s">
        <v>25</v>
      </c>
      <c r="D144" s="73">
        <f>Português!D144</f>
        <v>8.7282492582499069E-4</v>
      </c>
      <c r="E144" s="73">
        <f>Português!E144</f>
        <v>3.4709837151515334E-3</v>
      </c>
      <c r="F144" s="73">
        <f>Português!F144</f>
        <v>3.7907783941360908E-3</v>
      </c>
      <c r="G144" s="73">
        <f>Português!G144</f>
        <v>3.7491270478030424E-3</v>
      </c>
      <c r="H144" s="73">
        <f>Português!H144</f>
        <v>3.7369112711247415E-3</v>
      </c>
      <c r="I144" s="73">
        <f>Português!I144</f>
        <v>5.1792595049143563E-3</v>
      </c>
      <c r="J144" s="73">
        <f>Português!J144</f>
        <v>4.6211042698207569E-3</v>
      </c>
      <c r="K144" s="73">
        <f>Português!K144</f>
        <v>2.0563765417733304E-2</v>
      </c>
      <c r="L144" s="73">
        <f>Português!L144</f>
        <v>2.0704946722152041E-2</v>
      </c>
      <c r="M144" s="73">
        <f>Português!M144</f>
        <v>2.2137470452015206E-2</v>
      </c>
      <c r="N144" s="73">
        <f>Português!N144</f>
        <v>2.9745586650106119E-4</v>
      </c>
      <c r="O144" s="73">
        <f>Português!O144</f>
        <v>2.74401831817634E-4</v>
      </c>
      <c r="P144" s="73">
        <f>Português!P144</f>
        <v>2.6980054163382709E-4</v>
      </c>
      <c r="Q144" s="73">
        <f>Português!Q144</f>
        <v>4.5114414534413777E-4</v>
      </c>
      <c r="R144" s="73">
        <f>Português!R144</f>
        <v>9.0246791300029733E-4</v>
      </c>
    </row>
    <row r="145" spans="2:22" outlineLevel="1" x14ac:dyDescent="0.25">
      <c r="B145" s="25" t="s">
        <v>138</v>
      </c>
      <c r="C145" s="25" t="s">
        <v>23</v>
      </c>
      <c r="D145" s="60">
        <f>Português!D145</f>
        <v>0</v>
      </c>
      <c r="E145" s="60">
        <f>Português!E145</f>
        <v>0</v>
      </c>
      <c r="F145" s="60">
        <f>Português!F145</f>
        <v>0</v>
      </c>
      <c r="G145" s="60">
        <f>Português!G145</f>
        <v>0</v>
      </c>
      <c r="H145" s="60">
        <f>Português!H145</f>
        <v>2.41</v>
      </c>
      <c r="I145" s="60">
        <f>Português!I145</f>
        <v>2.46</v>
      </c>
      <c r="J145" s="60">
        <f>Português!J145</f>
        <v>2.39</v>
      </c>
      <c r="K145" s="60">
        <f>Português!K145</f>
        <v>2.42</v>
      </c>
      <c r="L145" s="60">
        <f>Português!L145</f>
        <v>2.27</v>
      </c>
      <c r="M145" s="60">
        <f>Português!M145</f>
        <v>2.92</v>
      </c>
      <c r="N145" s="60">
        <f>Português!N145</f>
        <v>2.62</v>
      </c>
      <c r="O145" s="60">
        <f>Português!O145</f>
        <v>2.37</v>
      </c>
      <c r="P145" s="60">
        <f>Português!P145</f>
        <v>2.93</v>
      </c>
      <c r="Q145" s="60">
        <f>Português!Q145</f>
        <v>2.39</v>
      </c>
      <c r="R145" s="60">
        <f>Português!R145</f>
        <v>3.23</v>
      </c>
    </row>
    <row r="146" spans="2:22" outlineLevel="1" x14ac:dyDescent="0.25">
      <c r="B146" s="25" t="s">
        <v>231</v>
      </c>
      <c r="C146" s="25" t="s">
        <v>23</v>
      </c>
      <c r="D146" s="65">
        <f>Português!D146</f>
        <v>0</v>
      </c>
      <c r="E146" s="65">
        <f>Português!E146</f>
        <v>822</v>
      </c>
      <c r="F146" s="65">
        <f>Português!F146</f>
        <v>940</v>
      </c>
      <c r="G146" s="65">
        <f>Português!G146</f>
        <v>714</v>
      </c>
      <c r="H146" s="65">
        <f>Português!H146</f>
        <v>862</v>
      </c>
      <c r="I146" s="65">
        <f>Português!I146</f>
        <v>897</v>
      </c>
      <c r="J146" s="65">
        <f>Português!J146</f>
        <v>904</v>
      </c>
      <c r="K146" s="65">
        <f>Português!K146</f>
        <v>933</v>
      </c>
      <c r="L146" s="65">
        <f>Português!L146</f>
        <v>1114</v>
      </c>
      <c r="M146" s="65">
        <f>Português!M146</f>
        <v>1297</v>
      </c>
      <c r="N146" s="65">
        <f>Português!N146</f>
        <v>1246</v>
      </c>
      <c r="O146" s="65">
        <f>Português!O146</f>
        <v>1178</v>
      </c>
      <c r="P146" s="65">
        <f>Português!P146</f>
        <v>1331</v>
      </c>
      <c r="Q146" s="65">
        <f>Português!Q146</f>
        <v>1219</v>
      </c>
      <c r="R146" s="65">
        <f>Português!R146</f>
        <v>1675</v>
      </c>
    </row>
    <row r="147" spans="2:22" outlineLevel="1" x14ac:dyDescent="0.25">
      <c r="B147" s="25" t="s">
        <v>311</v>
      </c>
      <c r="C147" s="25" t="s">
        <v>25</v>
      </c>
      <c r="D147" s="71">
        <f>Português!D147</f>
        <v>0</v>
      </c>
      <c r="E147" s="71">
        <f>Português!E147</f>
        <v>0</v>
      </c>
      <c r="F147" s="71">
        <f>Português!F147</f>
        <v>0</v>
      </c>
      <c r="G147" s="71">
        <f>Português!G147</f>
        <v>0</v>
      </c>
      <c r="H147" s="71">
        <f>Português!H147</f>
        <v>0.57099096710252117</v>
      </c>
      <c r="I147" s="71">
        <f>Português!I147</f>
        <v>0.59720845071558049</v>
      </c>
      <c r="J147" s="71">
        <f>Português!J147</f>
        <v>0.58963264120511516</v>
      </c>
      <c r="K147" s="71">
        <f>Português!K147</f>
        <v>0.57854991347296381</v>
      </c>
      <c r="L147" s="71">
        <f>Português!L147</f>
        <v>0.55164960933930218</v>
      </c>
      <c r="M147" s="71">
        <f>Português!M147</f>
        <v>0.60778710138809222</v>
      </c>
      <c r="N147" s="71">
        <f>Português!N147</f>
        <v>0.620049274009977</v>
      </c>
      <c r="O147" s="71">
        <f>Português!O147</f>
        <v>0.60599989687925104</v>
      </c>
      <c r="P147" s="71">
        <f>Português!P147</f>
        <v>0.58496738265712012</v>
      </c>
      <c r="Q147" s="71">
        <f>Português!Q147</f>
        <v>0.61252366296417027</v>
      </c>
      <c r="R147" s="71">
        <f>Português!R147</f>
        <v>0.65462561141481201</v>
      </c>
    </row>
    <row r="148" spans="2:22" outlineLevel="1" x14ac:dyDescent="0.25">
      <c r="B148" s="25" t="s">
        <v>139</v>
      </c>
      <c r="C148" s="25" t="s">
        <v>23</v>
      </c>
      <c r="D148" s="74">
        <f>Português!D148</f>
        <v>0</v>
      </c>
      <c r="E148" s="74">
        <f>Português!E148</f>
        <v>0</v>
      </c>
      <c r="F148" s="74">
        <f>Português!F148</f>
        <v>0</v>
      </c>
      <c r="G148" s="74">
        <f>Português!G148</f>
        <v>0</v>
      </c>
      <c r="H148" s="74">
        <f>Português!H148</f>
        <v>184</v>
      </c>
      <c r="I148" s="74">
        <f>Português!I148</f>
        <v>188</v>
      </c>
      <c r="J148" s="74">
        <f>Português!J148</f>
        <v>192</v>
      </c>
      <c r="K148" s="74">
        <f>Português!K148</f>
        <v>197</v>
      </c>
      <c r="L148" s="74">
        <f>Português!L148</f>
        <v>201</v>
      </c>
      <c r="M148" s="74">
        <f>Português!M148</f>
        <v>202</v>
      </c>
      <c r="N148" s="74">
        <f>Português!N148</f>
        <v>204</v>
      </c>
      <c r="O148" s="74">
        <f>Português!O148</f>
        <v>204</v>
      </c>
      <c r="P148" s="74">
        <f>Português!P148</f>
        <v>205</v>
      </c>
      <c r="Q148" s="74">
        <f>Português!Q148</f>
        <v>216</v>
      </c>
      <c r="R148" s="74">
        <f>Português!R148</f>
        <v>220</v>
      </c>
    </row>
    <row r="149" spans="2:22" outlineLevel="1" x14ac:dyDescent="0.25">
      <c r="B149" s="45" t="s">
        <v>140</v>
      </c>
      <c r="C149" s="40" t="s">
        <v>23</v>
      </c>
      <c r="D149" s="67">
        <f>Português!D149</f>
        <v>0</v>
      </c>
      <c r="E149" s="67">
        <f>Português!E149</f>
        <v>0</v>
      </c>
      <c r="F149" s="67">
        <f>Português!F149</f>
        <v>0</v>
      </c>
      <c r="G149" s="67">
        <f>Português!G149</f>
        <v>0</v>
      </c>
      <c r="H149" s="67">
        <f>Português!H149</f>
        <v>21</v>
      </c>
      <c r="I149" s="67">
        <f>Português!I149</f>
        <v>22</v>
      </c>
      <c r="J149" s="67">
        <f>Português!J149</f>
        <v>24</v>
      </c>
      <c r="K149" s="67">
        <f>Português!K149</f>
        <v>25</v>
      </c>
      <c r="L149" s="67">
        <f>Português!L149</f>
        <v>25</v>
      </c>
      <c r="M149" s="67">
        <f>Português!M149</f>
        <v>25</v>
      </c>
      <c r="N149" s="67">
        <f>Português!N149</f>
        <v>26</v>
      </c>
      <c r="O149" s="67">
        <f>Português!O149</f>
        <v>26</v>
      </c>
      <c r="P149" s="67">
        <f>Português!P149</f>
        <v>26</v>
      </c>
      <c r="Q149" s="67">
        <f>Português!Q149</f>
        <v>27</v>
      </c>
      <c r="R149" s="67">
        <f>Português!R149</f>
        <v>28</v>
      </c>
    </row>
    <row r="150" spans="2:22" outlineLevel="1" x14ac:dyDescent="0.25">
      <c r="B150" s="22" t="s">
        <v>141</v>
      </c>
      <c r="C150" s="29" t="s">
        <v>23</v>
      </c>
      <c r="D150" s="67">
        <f>Português!D150</f>
        <v>0</v>
      </c>
      <c r="E150" s="67">
        <f>Português!E150</f>
        <v>0</v>
      </c>
      <c r="F150" s="67">
        <f>Português!F150</f>
        <v>0</v>
      </c>
      <c r="G150" s="67">
        <f>Português!G150</f>
        <v>0</v>
      </c>
      <c r="H150" s="67">
        <f>Português!H150</f>
        <v>1276</v>
      </c>
      <c r="I150" s="67">
        <f>Português!I150</f>
        <v>1346</v>
      </c>
      <c r="J150" s="67">
        <f>Português!J150</f>
        <v>1432</v>
      </c>
      <c r="K150" s="67">
        <f>Português!K150</f>
        <v>1485</v>
      </c>
      <c r="L150" s="67">
        <f>Português!L150</f>
        <v>1671</v>
      </c>
      <c r="M150" s="67">
        <f>Português!M150</f>
        <v>1698</v>
      </c>
      <c r="N150" s="67">
        <f>Português!N150</f>
        <v>1789</v>
      </c>
      <c r="O150" s="67">
        <f>Português!O150</f>
        <v>1836</v>
      </c>
      <c r="P150" s="67">
        <f>Português!P150</f>
        <v>1823</v>
      </c>
      <c r="Q150" s="67">
        <f>Português!Q150</f>
        <v>1873</v>
      </c>
      <c r="R150" s="67">
        <f>Português!R150</f>
        <v>1842</v>
      </c>
      <c r="T150" s="29"/>
      <c r="U150" s="29"/>
      <c r="V150" s="29"/>
    </row>
    <row r="151" spans="2:22" outlineLevel="1" x14ac:dyDescent="0.25">
      <c r="B151" s="45" t="s">
        <v>142</v>
      </c>
      <c r="C151" s="40" t="s">
        <v>23</v>
      </c>
      <c r="D151" s="67">
        <f>Português!D151</f>
        <v>0</v>
      </c>
      <c r="E151" s="67">
        <f>Português!E151</f>
        <v>0</v>
      </c>
      <c r="F151" s="67">
        <f>Português!F151</f>
        <v>0</v>
      </c>
      <c r="G151" s="67">
        <f>Português!G151</f>
        <v>0</v>
      </c>
      <c r="H151" s="67">
        <f>Português!H151</f>
        <v>18</v>
      </c>
      <c r="I151" s="67">
        <f>Português!I151</f>
        <v>19</v>
      </c>
      <c r="J151" s="67">
        <f>Português!J151</f>
        <v>19</v>
      </c>
      <c r="K151" s="67">
        <f>Português!K151</f>
        <v>18</v>
      </c>
      <c r="L151" s="67">
        <f>Português!L151</f>
        <v>19</v>
      </c>
      <c r="M151" s="67">
        <f>Português!M151</f>
        <v>19</v>
      </c>
      <c r="N151" s="67">
        <f>Português!N151</f>
        <v>19</v>
      </c>
      <c r="O151" s="67">
        <f>Português!O151</f>
        <v>19</v>
      </c>
      <c r="P151" s="67">
        <f>Português!P151</f>
        <v>20</v>
      </c>
      <c r="Q151" s="67">
        <f>Português!Q151</f>
        <v>19</v>
      </c>
      <c r="R151" s="67">
        <f>Português!R151</f>
        <v>19</v>
      </c>
    </row>
    <row r="152" spans="2:22" outlineLevel="1" x14ac:dyDescent="0.25">
      <c r="B152" s="45" t="s">
        <v>143</v>
      </c>
      <c r="C152" s="40" t="s">
        <v>23</v>
      </c>
      <c r="D152" s="67">
        <f>Português!D152</f>
        <v>0</v>
      </c>
      <c r="E152" s="67">
        <f>Português!E152</f>
        <v>0</v>
      </c>
      <c r="F152" s="67">
        <f>Português!F152</f>
        <v>0</v>
      </c>
      <c r="G152" s="67">
        <f>Português!G152</f>
        <v>0</v>
      </c>
      <c r="H152" s="67">
        <f>Português!H152</f>
        <v>71</v>
      </c>
      <c r="I152" s="67">
        <f>Português!I152</f>
        <v>73</v>
      </c>
      <c r="J152" s="67">
        <f>Português!J152</f>
        <v>75</v>
      </c>
      <c r="K152" s="67">
        <f>Português!K152</f>
        <v>74</v>
      </c>
      <c r="L152" s="67">
        <f>Português!L152</f>
        <v>74</v>
      </c>
      <c r="M152" s="67">
        <f>Português!M152</f>
        <v>75</v>
      </c>
      <c r="N152" s="67">
        <f>Português!N152</f>
        <v>75</v>
      </c>
      <c r="O152" s="67">
        <f>Português!O152</f>
        <v>75</v>
      </c>
      <c r="P152" s="67">
        <f>Português!P152</f>
        <v>75</v>
      </c>
      <c r="Q152" s="67">
        <f>Português!Q152</f>
        <v>82</v>
      </c>
      <c r="R152" s="67">
        <f>Português!R152</f>
        <v>83</v>
      </c>
    </row>
    <row r="153" spans="2:22" outlineLevel="1" x14ac:dyDescent="0.25">
      <c r="B153" s="45" t="s">
        <v>351</v>
      </c>
      <c r="C153" s="40" t="s">
        <v>23</v>
      </c>
      <c r="D153" s="67">
        <f>Português!D153</f>
        <v>0</v>
      </c>
      <c r="E153" s="67">
        <f>Português!E153</f>
        <v>0</v>
      </c>
      <c r="F153" s="67">
        <f>Português!F153</f>
        <v>0</v>
      </c>
      <c r="G153" s="67">
        <f>Português!G153</f>
        <v>0</v>
      </c>
      <c r="H153" s="67">
        <f>Português!H153</f>
        <v>74</v>
      </c>
      <c r="I153" s="67">
        <f>Português!I153</f>
        <v>74</v>
      </c>
      <c r="J153" s="67">
        <f>Português!J153</f>
        <v>74</v>
      </c>
      <c r="K153" s="67">
        <f>Português!K153</f>
        <v>80</v>
      </c>
      <c r="L153" s="67">
        <f>Português!L153</f>
        <v>83</v>
      </c>
      <c r="M153" s="67">
        <f>Português!M153</f>
        <v>83</v>
      </c>
      <c r="N153" s="67">
        <f>Português!N153</f>
        <v>84</v>
      </c>
      <c r="O153" s="67">
        <f>Português!O153</f>
        <v>84</v>
      </c>
      <c r="P153" s="67">
        <f>Português!P153</f>
        <v>84</v>
      </c>
      <c r="Q153" s="67">
        <f>Português!Q153</f>
        <v>88</v>
      </c>
      <c r="R153" s="67">
        <f>Português!R153</f>
        <v>90</v>
      </c>
    </row>
    <row r="154" spans="2:22" outlineLevel="1" x14ac:dyDescent="0.25">
      <c r="B154" s="25" t="s">
        <v>214</v>
      </c>
      <c r="C154" s="25" t="s">
        <v>24</v>
      </c>
      <c r="D154" s="76">
        <f>Português!D154</f>
        <v>0</v>
      </c>
      <c r="E154" s="76">
        <f>Português!E154</f>
        <v>0</v>
      </c>
      <c r="F154" s="76">
        <f>Português!F154</f>
        <v>0</v>
      </c>
      <c r="G154" s="76">
        <f>Português!G154</f>
        <v>0</v>
      </c>
      <c r="H154" s="76">
        <f>Português!H154</f>
        <v>141.53426826110103</v>
      </c>
      <c r="I154" s="76">
        <f>Português!I154</f>
        <v>144.80139232084295</v>
      </c>
      <c r="J154" s="76">
        <f>Português!J154</f>
        <v>150.92633867614489</v>
      </c>
      <c r="K154" s="76">
        <f>Português!K154</f>
        <v>156.3798879821293</v>
      </c>
      <c r="L154" s="76">
        <f>Português!L154</f>
        <v>161.25401270785792</v>
      </c>
      <c r="M154" s="76">
        <f>Português!M154</f>
        <v>162.16</v>
      </c>
      <c r="N154" s="76">
        <f>Português!N154</f>
        <v>168.69477463852368</v>
      </c>
      <c r="O154" s="76">
        <f>Português!O154</f>
        <v>173.15162015709598</v>
      </c>
      <c r="P154" s="76">
        <f>Português!P154</f>
        <v>176.27</v>
      </c>
      <c r="Q154" s="76">
        <f>Português!Q154</f>
        <v>176.51612705805979</v>
      </c>
      <c r="R154" s="76">
        <f>Português!R154</f>
        <v>184.4</v>
      </c>
    </row>
    <row r="155" spans="2:22" s="29" customFormat="1" outlineLevel="1" x14ac:dyDescent="0.25">
      <c r="B155" s="45" t="s">
        <v>19</v>
      </c>
      <c r="C155" s="40" t="s">
        <v>24</v>
      </c>
      <c r="D155" s="77">
        <f>Português!D155</f>
        <v>0</v>
      </c>
      <c r="E155" s="77">
        <f>Português!E155</f>
        <v>0</v>
      </c>
      <c r="F155" s="77">
        <f>Português!F155</f>
        <v>0</v>
      </c>
      <c r="G155" s="77">
        <f>Português!G155</f>
        <v>0</v>
      </c>
      <c r="H155" s="77">
        <f>Português!H155</f>
        <v>207.63863390433954</v>
      </c>
      <c r="I155" s="77">
        <f>Português!I155</f>
        <v>213.4577156999556</v>
      </c>
      <c r="J155" s="77">
        <f>Português!J155</f>
        <v>227.25818222092008</v>
      </c>
      <c r="K155" s="77">
        <f>Português!K155</f>
        <v>235.11375597982766</v>
      </c>
      <c r="L155" s="77">
        <f>Português!L155</f>
        <v>242.21998749574081</v>
      </c>
      <c r="M155" s="77">
        <f>Português!M155</f>
        <v>246.31504083546977</v>
      </c>
      <c r="N155" s="77">
        <f>Português!N155</f>
        <v>254.04427928590204</v>
      </c>
      <c r="O155" s="77">
        <f>Português!O155</f>
        <v>264.6329577851601</v>
      </c>
      <c r="P155" s="77">
        <f>Português!P155</f>
        <v>265.7727374497984</v>
      </c>
      <c r="Q155" s="77">
        <f>Português!Q155</f>
        <v>268.42946959086964</v>
      </c>
      <c r="R155" s="77">
        <f>Português!R155</f>
        <v>269.77</v>
      </c>
      <c r="T155" s="40"/>
      <c r="U155" s="40"/>
      <c r="V155" s="40"/>
    </row>
    <row r="156" spans="2:22" outlineLevel="1" x14ac:dyDescent="0.25">
      <c r="B156" s="45" t="s">
        <v>353</v>
      </c>
      <c r="C156" s="40" t="s">
        <v>24</v>
      </c>
      <c r="D156" s="77">
        <f>Português!D156</f>
        <v>0</v>
      </c>
      <c r="E156" s="77">
        <f>Português!E156</f>
        <v>0</v>
      </c>
      <c r="F156" s="77">
        <f>Português!F156</f>
        <v>0</v>
      </c>
      <c r="G156" s="77">
        <f>Português!G156</f>
        <v>0</v>
      </c>
      <c r="H156" s="77">
        <f>Português!H156</f>
        <v>115.09387705554722</v>
      </c>
      <c r="I156" s="77">
        <f>Português!I156</f>
        <v>117.80955735016715</v>
      </c>
      <c r="J156" s="77">
        <f>Português!J156</f>
        <v>121.57609602474113</v>
      </c>
      <c r="K156" s="77">
        <f>Português!K156</f>
        <v>126.66180153394831</v>
      </c>
      <c r="L156" s="77">
        <f>Português!L156</f>
        <v>131.0194213898429</v>
      </c>
      <c r="M156" s="77">
        <f>Português!M156</f>
        <v>130.77674682121696</v>
      </c>
      <c r="N156" s="77">
        <f>Português!N156</f>
        <v>137.22771022584837</v>
      </c>
      <c r="O156" s="77">
        <f>Português!O156</f>
        <v>139.15433574481489</v>
      </c>
      <c r="P156" s="77">
        <f>Português!P156</f>
        <v>142.55000000000001</v>
      </c>
      <c r="Q156" s="77">
        <f>Português!Q156</f>
        <v>142.4694304925622</v>
      </c>
      <c r="R156" s="77">
        <f>Português!R156</f>
        <v>153.32</v>
      </c>
    </row>
    <row r="157" spans="2:22" outlineLevel="1" x14ac:dyDescent="0.25">
      <c r="B157" s="25" t="s">
        <v>215</v>
      </c>
      <c r="C157" s="25" t="s">
        <v>24</v>
      </c>
      <c r="D157" s="76">
        <f>Português!D157</f>
        <v>0</v>
      </c>
      <c r="E157" s="76">
        <f>Português!E157</f>
        <v>0</v>
      </c>
      <c r="F157" s="76">
        <f>Português!F157</f>
        <v>0</v>
      </c>
      <c r="G157" s="76">
        <f>Português!G157</f>
        <v>0</v>
      </c>
      <c r="H157" s="76">
        <f>Português!H157</f>
        <v>12.123057846809768</v>
      </c>
      <c r="I157" s="76">
        <f>Português!I157</f>
        <v>12.310154604589297</v>
      </c>
      <c r="J157" s="76">
        <f>Português!J157</f>
        <v>12.596219085405524</v>
      </c>
      <c r="K157" s="76">
        <f>Português!K157</f>
        <v>12.706129750125353</v>
      </c>
      <c r="L157" s="76">
        <f>Português!L157</f>
        <v>12.921166972747987</v>
      </c>
      <c r="M157" s="76">
        <f>Português!M157</f>
        <v>12.480143269850446</v>
      </c>
      <c r="N157" s="76">
        <f>Português!N157</f>
        <v>11.932062663962935</v>
      </c>
      <c r="O157" s="76">
        <f>Português!O157</f>
        <v>11.53120962781669</v>
      </c>
      <c r="P157" s="76">
        <f>Português!P157</f>
        <v>12.186858319781116</v>
      </c>
      <c r="Q157" s="76">
        <f>Português!Q157</f>
        <v>12.152778486548339</v>
      </c>
      <c r="R157" s="76">
        <f>Português!R157</f>
        <v>12.14</v>
      </c>
    </row>
    <row r="158" spans="2:22" outlineLevel="1" x14ac:dyDescent="0.25">
      <c r="B158" s="45" t="s">
        <v>19</v>
      </c>
      <c r="C158" s="40" t="s">
        <v>24</v>
      </c>
      <c r="D158" s="77">
        <f>Português!D158</f>
        <v>0</v>
      </c>
      <c r="E158" s="77">
        <f>Português!E158</f>
        <v>0</v>
      </c>
      <c r="F158" s="77">
        <f>Português!F158</f>
        <v>0</v>
      </c>
      <c r="G158" s="77">
        <f>Português!G158</f>
        <v>0</v>
      </c>
      <c r="H158" s="77">
        <f>Português!H158</f>
        <v>13.47941379254325</v>
      </c>
      <c r="I158" s="77">
        <f>Português!I158</f>
        <v>13.470505883871253</v>
      </c>
      <c r="J158" s="77">
        <f>Português!J158</f>
        <v>13.703812425266225</v>
      </c>
      <c r="K158" s="77">
        <f>Português!K158</f>
        <v>14.085595013616956</v>
      </c>
      <c r="L158" s="77">
        <f>Português!L158</f>
        <v>14.353729873384374</v>
      </c>
      <c r="M158" s="77">
        <f>Português!M158</f>
        <v>14.137186869150877</v>
      </c>
      <c r="N158" s="77">
        <f>Português!N158</f>
        <v>14.562517513187172</v>
      </c>
      <c r="O158" s="77">
        <f>Português!O158</f>
        <v>14.253852755360189</v>
      </c>
      <c r="P158" s="77">
        <f>Português!P158</f>
        <v>14.382882874078401</v>
      </c>
      <c r="Q158" s="77">
        <f>Português!Q158</f>
        <v>14.511844802945276</v>
      </c>
      <c r="R158" s="77">
        <f>Português!R158</f>
        <v>14.73</v>
      </c>
    </row>
    <row r="159" spans="2:22" outlineLevel="1" x14ac:dyDescent="0.25">
      <c r="B159" s="45" t="s">
        <v>353</v>
      </c>
      <c r="C159" s="40" t="s">
        <v>24</v>
      </c>
      <c r="D159" s="77">
        <f>Português!D159</f>
        <v>0</v>
      </c>
      <c r="E159" s="77">
        <f>Português!E159</f>
        <v>0</v>
      </c>
      <c r="F159" s="77">
        <f>Português!F159</f>
        <v>0</v>
      </c>
      <c r="G159" s="77">
        <f>Português!G159</f>
        <v>0</v>
      </c>
      <c r="H159" s="77">
        <f>Português!H159</f>
        <v>10.365728318375417</v>
      </c>
      <c r="I159" s="77">
        <f>Português!I159</f>
        <v>10.845943242083649</v>
      </c>
      <c r="J159" s="77">
        <f>Português!J159</f>
        <v>11.260637947687012</v>
      </c>
      <c r="K159" s="77">
        <f>Português!K159</f>
        <v>11.156170397969944</v>
      </c>
      <c r="L159" s="77">
        <f>Português!L159</f>
        <v>11.402664466804561</v>
      </c>
      <c r="M159" s="77">
        <f>Português!M159</f>
        <v>10.85003371327624</v>
      </c>
      <c r="N159" s="77">
        <f>Português!N159</f>
        <v>9.6117866999103274</v>
      </c>
      <c r="O159" s="77">
        <f>Português!O159</f>
        <v>9.2267152724762234</v>
      </c>
      <c r="P159" s="77">
        <f>Português!P159</f>
        <v>10.284176799805053</v>
      </c>
      <c r="Q159" s="77">
        <f>Português!Q159</f>
        <v>10.080917855977257</v>
      </c>
      <c r="R159" s="77">
        <f>Português!R159</f>
        <v>9.94</v>
      </c>
    </row>
    <row r="160" spans="2:22" x14ac:dyDescent="0.25">
      <c r="O160" s="94"/>
      <c r="P160" s="94"/>
      <c r="Q160" s="94"/>
      <c r="R160" s="94"/>
    </row>
    <row r="161" spans="2:22" x14ac:dyDescent="0.25">
      <c r="O161" s="94"/>
      <c r="P161" s="94"/>
      <c r="Q161" s="94"/>
      <c r="R161" s="94"/>
    </row>
    <row r="162" spans="2:22" x14ac:dyDescent="0.25">
      <c r="B162" s="6" t="s">
        <v>324</v>
      </c>
    </row>
    <row r="163" spans="2:22" outlineLevel="1" x14ac:dyDescent="0.25">
      <c r="B163" s="5" t="s">
        <v>10</v>
      </c>
      <c r="C163" s="5" t="s">
        <v>133</v>
      </c>
      <c r="D163" s="5" t="s">
        <v>124</v>
      </c>
      <c r="E163" s="5" t="s">
        <v>125</v>
      </c>
      <c r="F163" s="5" t="s">
        <v>126</v>
      </c>
      <c r="G163" s="5" t="s">
        <v>127</v>
      </c>
      <c r="H163" s="5" t="s">
        <v>128</v>
      </c>
      <c r="I163" s="5" t="s">
        <v>129</v>
      </c>
      <c r="J163" s="5" t="s">
        <v>130</v>
      </c>
      <c r="K163" s="5" t="s">
        <v>131</v>
      </c>
      <c r="L163" s="5" t="s">
        <v>132</v>
      </c>
      <c r="M163" s="5" t="s">
        <v>367</v>
      </c>
      <c r="N163" s="5" t="str">
        <f>N8</f>
        <v>3Q18</v>
      </c>
      <c r="O163" s="5" t="s">
        <v>375</v>
      </c>
      <c r="P163" s="5" t="str">
        <f>P8</f>
        <v>1Q19</v>
      </c>
      <c r="Q163" s="5" t="s">
        <v>396</v>
      </c>
      <c r="R163" s="5" t="s">
        <v>402</v>
      </c>
    </row>
    <row r="164" spans="2:22" outlineLevel="1" x14ac:dyDescent="0.25">
      <c r="B164" s="45" t="s">
        <v>325</v>
      </c>
      <c r="C164" s="40" t="s">
        <v>145</v>
      </c>
      <c r="D164" s="38"/>
      <c r="E164" s="38"/>
      <c r="F164" s="38"/>
      <c r="G164" s="38"/>
      <c r="H164" s="38"/>
      <c r="I164" s="38"/>
      <c r="J164" s="38"/>
      <c r="K164" s="38">
        <f>Português!K164</f>
        <v>503.64</v>
      </c>
      <c r="L164" s="38">
        <f>Português!L164</f>
        <v>546.06100000000004</v>
      </c>
      <c r="M164" s="38">
        <f>Português!M164</f>
        <v>587.02099999999996</v>
      </c>
      <c r="N164" s="38">
        <f>Português!N164</f>
        <v>628.89200000000005</v>
      </c>
      <c r="O164" s="38">
        <f>Português!O164</f>
        <v>671.10705397000004</v>
      </c>
      <c r="P164" s="38">
        <f>Português!P164</f>
        <v>714.34362580999993</v>
      </c>
      <c r="Q164" s="38">
        <f>Português!Q164</f>
        <v>758.26177259725432</v>
      </c>
      <c r="R164" s="38">
        <f>Português!R164</f>
        <v>808.12099999999998</v>
      </c>
    </row>
    <row r="165" spans="2:22" outlineLevel="1" x14ac:dyDescent="0.25">
      <c r="B165" s="45" t="s">
        <v>326</v>
      </c>
      <c r="C165" s="40" t="s">
        <v>145</v>
      </c>
      <c r="D165" s="38"/>
      <c r="E165" s="38"/>
      <c r="F165" s="38"/>
      <c r="G165" s="38"/>
      <c r="H165" s="38"/>
      <c r="I165" s="38"/>
      <c r="J165" s="38"/>
      <c r="K165" s="78">
        <f>Português!K165</f>
        <v>904.53899999999999</v>
      </c>
      <c r="L165" s="78">
        <f>Português!L165</f>
        <v>939.34100000000001</v>
      </c>
      <c r="M165" s="78">
        <f>Português!M165</f>
        <v>1102.3150000000001</v>
      </c>
      <c r="N165" s="78">
        <f>Português!N165</f>
        <v>1189.194</v>
      </c>
      <c r="O165" s="78">
        <f>Português!O165</f>
        <v>1196.94189428</v>
      </c>
      <c r="P165" s="78">
        <f>Português!P165</f>
        <v>1171.35304228</v>
      </c>
      <c r="Q165" s="78">
        <f>Português!Q165</f>
        <v>1305.3820000000001</v>
      </c>
      <c r="R165" s="78">
        <f>Português!R165</f>
        <v>1330.41</v>
      </c>
    </row>
    <row r="166" spans="2:22" outlineLevel="1" x14ac:dyDescent="0.25">
      <c r="B166" s="25" t="s">
        <v>327</v>
      </c>
      <c r="C166" s="25" t="s">
        <v>145</v>
      </c>
      <c r="D166" s="27"/>
      <c r="E166" s="27"/>
      <c r="F166" s="27"/>
      <c r="G166" s="27"/>
      <c r="H166" s="27"/>
      <c r="I166" s="27"/>
      <c r="J166" s="27"/>
      <c r="K166" s="79">
        <f>Português!K166</f>
        <v>400.899</v>
      </c>
      <c r="L166" s="79">
        <f>Português!L166</f>
        <v>393.28</v>
      </c>
      <c r="M166" s="79">
        <f>Português!M166</f>
        <v>515.2940000000001</v>
      </c>
      <c r="N166" s="79">
        <f>Português!N166</f>
        <v>560.30199999999991</v>
      </c>
      <c r="O166" s="79">
        <f>Português!O166</f>
        <v>525.83484031</v>
      </c>
      <c r="P166" s="79">
        <f>Português!P166</f>
        <v>457.00941647000002</v>
      </c>
      <c r="Q166" s="79">
        <f>Português!Q166</f>
        <v>547.12022740274574</v>
      </c>
      <c r="R166" s="79">
        <f>Português!R166</f>
        <v>522.2890000000001</v>
      </c>
    </row>
    <row r="167" spans="2:22" outlineLevel="1" x14ac:dyDescent="0.25">
      <c r="B167" s="32" t="s">
        <v>327</v>
      </c>
      <c r="C167" s="32" t="s">
        <v>25</v>
      </c>
      <c r="D167" s="33"/>
      <c r="E167" s="33"/>
      <c r="F167" s="33"/>
      <c r="G167" s="33"/>
      <c r="H167" s="33"/>
      <c r="I167" s="33"/>
      <c r="J167" s="33"/>
      <c r="K167" s="80">
        <f>Português!K167</f>
        <v>1.7960030974505599</v>
      </c>
      <c r="L167" s="80">
        <f>Português!L167</f>
        <v>1.7202125769831575</v>
      </c>
      <c r="M167" s="80">
        <f>Português!M167</f>
        <v>1.8778118670371249</v>
      </c>
      <c r="N167" s="80">
        <f>Português!N167</f>
        <v>1.8909351685186007</v>
      </c>
      <c r="O167" s="80">
        <f>Português!O167</f>
        <v>1.783533472341517</v>
      </c>
      <c r="P167" s="80">
        <f>Português!P167</f>
        <v>1.6397613136840039</v>
      </c>
      <c r="Q167" s="80">
        <f>Português!Q167</f>
        <v>1.7215453121534916</v>
      </c>
      <c r="R167" s="80">
        <f>Português!R167</f>
        <v>1.6463004921292728</v>
      </c>
    </row>
    <row r="168" spans="2:22" outlineLevel="1" x14ac:dyDescent="0.25">
      <c r="B168" s="45" t="s">
        <v>328</v>
      </c>
      <c r="C168" s="40" t="s">
        <v>145</v>
      </c>
      <c r="D168" s="38"/>
      <c r="E168" s="38"/>
      <c r="F168" s="38"/>
      <c r="G168" s="38"/>
      <c r="H168" s="38"/>
      <c r="I168" s="38"/>
      <c r="J168" s="38"/>
      <c r="K168" s="78">
        <f>Português!K168</f>
        <v>278.40899999999999</v>
      </c>
      <c r="L168" s="78">
        <f>Português!L168</f>
        <v>281.19799999999998</v>
      </c>
      <c r="M168" s="78">
        <f>Português!M168</f>
        <v>287.51</v>
      </c>
      <c r="N168" s="78">
        <f>Português!N168</f>
        <v>292.46100000000001</v>
      </c>
      <c r="O168" s="78">
        <f>Português!O168</f>
        <v>343.42651231999997</v>
      </c>
      <c r="P168" s="78">
        <f>Português!P168</f>
        <v>328.14490116000002</v>
      </c>
      <c r="Q168" s="78">
        <f>Português!Q168</f>
        <v>352.45496551999997</v>
      </c>
      <c r="R168" s="78">
        <f>Português!R168</f>
        <v>332.21899999999999</v>
      </c>
    </row>
    <row r="169" spans="2:22" outlineLevel="1" x14ac:dyDescent="0.25">
      <c r="B169" s="45" t="s">
        <v>329</v>
      </c>
      <c r="C169" s="40" t="s">
        <v>145</v>
      </c>
      <c r="D169" s="38"/>
      <c r="E169" s="38"/>
      <c r="F169" s="38"/>
      <c r="G169" s="38"/>
      <c r="H169" s="38"/>
      <c r="I169" s="38"/>
      <c r="J169" s="38"/>
      <c r="K169" s="78">
        <f>Português!K169</f>
        <v>368.18099999999998</v>
      </c>
      <c r="L169" s="78">
        <f>Português!L169</f>
        <v>373.995</v>
      </c>
      <c r="M169" s="78">
        <f>Português!M169</f>
        <v>379.86200000000002</v>
      </c>
      <c r="N169" s="78">
        <f>Português!N169</f>
        <v>402.07100000000003</v>
      </c>
      <c r="O169" s="78">
        <f>Português!O169</f>
        <v>407.13496779000002</v>
      </c>
      <c r="P169" s="78">
        <f>Português!P169</f>
        <v>413.45907282000002</v>
      </c>
      <c r="Q169" s="78">
        <f>Português!Q169</f>
        <v>418.02300000000002</v>
      </c>
      <c r="R169" s="78">
        <f>Português!R169</f>
        <v>424.58800000000002</v>
      </c>
    </row>
    <row r="170" spans="2:22" outlineLevel="1" x14ac:dyDescent="0.25">
      <c r="B170" s="25" t="s">
        <v>327</v>
      </c>
      <c r="C170" s="25" t="s">
        <v>145</v>
      </c>
      <c r="D170" s="27"/>
      <c r="E170" s="27"/>
      <c r="F170" s="27"/>
      <c r="G170" s="27"/>
      <c r="H170" s="27"/>
      <c r="I170" s="27"/>
      <c r="J170" s="27"/>
      <c r="K170" s="79">
        <f>Português!K170</f>
        <v>89.771999999999991</v>
      </c>
      <c r="L170" s="79">
        <f>Português!L170</f>
        <v>92.797000000000025</v>
      </c>
      <c r="M170" s="79">
        <f>Português!M170</f>
        <v>92.352000000000032</v>
      </c>
      <c r="N170" s="79">
        <f>Português!N170</f>
        <v>109.61000000000001</v>
      </c>
      <c r="O170" s="79">
        <f>Português!O170</f>
        <v>63.708455470000047</v>
      </c>
      <c r="P170" s="79">
        <f>Português!P170</f>
        <v>85.31417166</v>
      </c>
      <c r="Q170" s="79">
        <f>Português!Q170</f>
        <v>65.568034480000051</v>
      </c>
      <c r="R170" s="79">
        <f>Português!R170</f>
        <v>92.369000000000028</v>
      </c>
    </row>
    <row r="171" spans="2:22" outlineLevel="1" x14ac:dyDescent="0.25">
      <c r="B171" s="32" t="s">
        <v>327</v>
      </c>
      <c r="C171" s="32" t="s">
        <v>25</v>
      </c>
      <c r="D171" s="33"/>
      <c r="E171" s="33"/>
      <c r="F171" s="33"/>
      <c r="G171" s="33"/>
      <c r="H171" s="33"/>
      <c r="I171" s="33"/>
      <c r="J171" s="33"/>
      <c r="K171" s="80">
        <f>Português!K171</f>
        <v>1.3224464726355829</v>
      </c>
      <c r="L171" s="80">
        <f>Português!L171</f>
        <v>1.3300059033136795</v>
      </c>
      <c r="M171" s="80">
        <f>Português!M171</f>
        <v>1.3212131751939065</v>
      </c>
      <c r="N171" s="80">
        <f>Português!N171</f>
        <v>1.3747850140702522</v>
      </c>
      <c r="O171" s="80">
        <f>Português!O171</f>
        <v>1.1855082621304363</v>
      </c>
      <c r="P171" s="80">
        <f>Português!P171</f>
        <v>1.2599893259301376</v>
      </c>
      <c r="Q171" s="80">
        <f>Português!Q171</f>
        <v>1.1860323754646589</v>
      </c>
      <c r="R171" s="80">
        <f>Português!R171</f>
        <v>1.2780364759390643</v>
      </c>
    </row>
    <row r="174" spans="2:22" x14ac:dyDescent="0.25">
      <c r="B174" s="6" t="s">
        <v>144</v>
      </c>
    </row>
    <row r="175" spans="2:22" outlineLevel="1" x14ac:dyDescent="0.25">
      <c r="B175" s="5" t="s">
        <v>10</v>
      </c>
      <c r="C175" s="5" t="s">
        <v>133</v>
      </c>
      <c r="D175" s="5" t="s">
        <v>124</v>
      </c>
      <c r="E175" s="5" t="s">
        <v>125</v>
      </c>
      <c r="F175" s="5" t="s">
        <v>126</v>
      </c>
      <c r="G175" s="5" t="s">
        <v>127</v>
      </c>
      <c r="H175" s="5" t="s">
        <v>128</v>
      </c>
      <c r="I175" s="5" t="s">
        <v>129</v>
      </c>
      <c r="J175" s="5" t="s">
        <v>130</v>
      </c>
      <c r="K175" s="5" t="s">
        <v>131</v>
      </c>
      <c r="L175" s="5" t="s">
        <v>132</v>
      </c>
      <c r="M175" s="5" t="s">
        <v>367</v>
      </c>
      <c r="N175" s="5" t="s">
        <v>372</v>
      </c>
      <c r="O175" s="5" t="s">
        <v>377</v>
      </c>
      <c r="P175" s="5" t="s">
        <v>388</v>
      </c>
      <c r="Q175" s="5" t="s">
        <v>396</v>
      </c>
      <c r="R175" s="5" t="s">
        <v>402</v>
      </c>
      <c r="T175" s="5" t="s">
        <v>389</v>
      </c>
      <c r="U175" s="5" t="s">
        <v>397</v>
      </c>
      <c r="V175" s="5" t="s">
        <v>401</v>
      </c>
    </row>
    <row r="176" spans="2:22" outlineLevel="1" x14ac:dyDescent="0.25">
      <c r="B176" s="41" t="s">
        <v>149</v>
      </c>
      <c r="C176" s="40" t="s">
        <v>145</v>
      </c>
      <c r="D176" s="46"/>
      <c r="E176" s="46"/>
      <c r="F176" s="46"/>
      <c r="G176" s="46"/>
      <c r="H176" s="81">
        <f>Português!H176</f>
        <v>925.57022447999975</v>
      </c>
      <c r="I176" s="81">
        <f>Português!I176</f>
        <v>965.17208590999985</v>
      </c>
      <c r="J176" s="81">
        <f>Português!J176</f>
        <v>1024.7834355700002</v>
      </c>
      <c r="K176" s="81">
        <f>Português!K176</f>
        <v>1084.2657113099999</v>
      </c>
      <c r="L176" s="81">
        <f>Português!L176</f>
        <v>1136.0940000000001</v>
      </c>
      <c r="M176" s="81">
        <f>Português!M176</f>
        <v>1160.5070000000001</v>
      </c>
      <c r="N176" s="81">
        <f>Português!N176</f>
        <v>1213.623</v>
      </c>
      <c r="O176" s="81">
        <f>Português!O176</f>
        <v>1247.9361650000001</v>
      </c>
      <c r="P176" s="81">
        <f>Português!P176</f>
        <v>1309.577</v>
      </c>
      <c r="Q176" s="81">
        <f>Português!Q176</f>
        <v>1327.9549999999999</v>
      </c>
      <c r="R176" s="81">
        <f>Português!R176</f>
        <v>1394.433</v>
      </c>
      <c r="T176" s="81">
        <f>Português!T176</f>
        <v>1309.577</v>
      </c>
      <c r="U176" s="81">
        <f>Português!U176</f>
        <v>1327.9549999999999</v>
      </c>
      <c r="V176" s="81">
        <f>Português!V176</f>
        <v>1394.433</v>
      </c>
    </row>
    <row r="177" spans="2:22" outlineLevel="1" x14ac:dyDescent="0.25">
      <c r="B177" s="41" t="s">
        <v>148</v>
      </c>
      <c r="C177" s="40" t="s">
        <v>145</v>
      </c>
      <c r="D177" s="46"/>
      <c r="E177" s="46"/>
      <c r="F177" s="46"/>
      <c r="G177" s="46"/>
      <c r="H177" s="81">
        <f>Português!H177</f>
        <v>2.0145319599999931</v>
      </c>
      <c r="I177" s="81">
        <f>Português!I177</f>
        <v>2.5316611400002724</v>
      </c>
      <c r="J177" s="81">
        <f>Português!J177</f>
        <v>8.3242446599997351</v>
      </c>
      <c r="K177" s="81">
        <f>Português!K177</f>
        <v>7.1004848200002462</v>
      </c>
      <c r="L177" s="81">
        <f>Português!L177</f>
        <v>3.0680000000000001</v>
      </c>
      <c r="M177" s="81">
        <f>Português!M177</f>
        <v>3.4647999999999999</v>
      </c>
      <c r="N177" s="81">
        <f>Português!N177</f>
        <v>2.0139999999999998</v>
      </c>
      <c r="O177" s="81">
        <f>Português!O177</f>
        <v>17.022500000000001</v>
      </c>
      <c r="P177" s="81">
        <f>Português!P177</f>
        <v>5.8070000000000004</v>
      </c>
      <c r="Q177" s="81">
        <f>Português!Q177</f>
        <v>4.6959999999999997</v>
      </c>
      <c r="R177" s="81">
        <f>Português!R177</f>
        <v>7.6109999999999998</v>
      </c>
      <c r="T177" s="81">
        <f>Português!T177</f>
        <v>5.8070000000000004</v>
      </c>
      <c r="U177" s="81">
        <f>Português!U177</f>
        <v>4.6959999999999997</v>
      </c>
      <c r="V177" s="81">
        <f>Português!V177</f>
        <v>7.6109999999999998</v>
      </c>
    </row>
    <row r="178" spans="2:22" outlineLevel="1" x14ac:dyDescent="0.25">
      <c r="B178" s="41" t="s">
        <v>147</v>
      </c>
      <c r="C178" s="40" t="s">
        <v>145</v>
      </c>
      <c r="D178" s="46"/>
      <c r="E178" s="46"/>
      <c r="F178" s="46"/>
      <c r="G178" s="46"/>
      <c r="H178" s="81">
        <f>Português!H178</f>
        <v>-39.811618499999994</v>
      </c>
      <c r="I178" s="81">
        <f>Português!I178</f>
        <v>-40.970793260000022</v>
      </c>
      <c r="J178" s="81">
        <f>Português!J178</f>
        <v>-43.416113939999988</v>
      </c>
      <c r="K178" s="81">
        <f>Português!K178</f>
        <v>-47.583718340000019</v>
      </c>
      <c r="L178" s="81">
        <f>Português!L178</f>
        <v>-49.290399999999998</v>
      </c>
      <c r="M178" s="81">
        <f>Português!M178</f>
        <v>-53.022799999999997</v>
      </c>
      <c r="N178" s="81">
        <f>Português!N178</f>
        <v>-51.902000000000001</v>
      </c>
      <c r="O178" s="81">
        <f>Português!O178</f>
        <v>-53.616</v>
      </c>
      <c r="P178" s="81">
        <f>Português!P178</f>
        <v>-58.384</v>
      </c>
      <c r="Q178" s="81">
        <f>Português!Q178</f>
        <v>-56.395000000000003</v>
      </c>
      <c r="R178" s="81">
        <f>Português!R178</f>
        <v>-86.272999999999996</v>
      </c>
      <c r="T178" s="81">
        <f>Português!T178</f>
        <v>-58.384</v>
      </c>
      <c r="U178" s="81">
        <f>Português!U178</f>
        <v>-56.395000000000003</v>
      </c>
      <c r="V178" s="81">
        <f>Português!V178</f>
        <v>-86.272999999999996</v>
      </c>
    </row>
    <row r="179" spans="2:22" outlineLevel="1" x14ac:dyDescent="0.25">
      <c r="B179" s="28" t="s">
        <v>146</v>
      </c>
      <c r="C179" s="25" t="s">
        <v>145</v>
      </c>
      <c r="D179" s="47"/>
      <c r="E179" s="47"/>
      <c r="F179" s="47"/>
      <c r="G179" s="47"/>
      <c r="H179" s="82">
        <f>Português!H179</f>
        <v>887.77313793999974</v>
      </c>
      <c r="I179" s="82">
        <f>Português!I179</f>
        <v>926.73295379000012</v>
      </c>
      <c r="J179" s="82">
        <f>Português!J179</f>
        <v>989.69156628999997</v>
      </c>
      <c r="K179" s="82">
        <f>Português!K179</f>
        <v>1043.78247779</v>
      </c>
      <c r="L179" s="82">
        <f>Português!L179</f>
        <v>1089.8715999999999</v>
      </c>
      <c r="M179" s="82">
        <f>Português!M179</f>
        <v>1110.9490000000001</v>
      </c>
      <c r="N179" s="82">
        <f>Português!N179</f>
        <v>1163.7349999999999</v>
      </c>
      <c r="O179" s="82">
        <f>Português!O179</f>
        <v>1211.3426650000001</v>
      </c>
      <c r="P179" s="82">
        <f>Português!P179</f>
        <v>1257</v>
      </c>
      <c r="Q179" s="82">
        <f>Português!Q179</f>
        <v>1276.2559999999999</v>
      </c>
      <c r="R179" s="82">
        <f>Português!R179</f>
        <v>1315.7710000000002</v>
      </c>
      <c r="T179" s="82">
        <f>Português!T179</f>
        <v>1257</v>
      </c>
      <c r="U179" s="82">
        <f>Português!U179</f>
        <v>1276.2559999999999</v>
      </c>
      <c r="V179" s="82">
        <f>Português!V179</f>
        <v>1315.7710000000002</v>
      </c>
    </row>
    <row r="180" spans="2:22" outlineLevel="1" x14ac:dyDescent="0.25">
      <c r="B180" s="41" t="s">
        <v>165</v>
      </c>
      <c r="C180" s="40" t="s">
        <v>145</v>
      </c>
      <c r="D180" s="46"/>
      <c r="E180" s="46"/>
      <c r="F180" s="46"/>
      <c r="G180" s="46"/>
      <c r="H180" s="81">
        <f>Português!H180</f>
        <v>-504.7557827100004</v>
      </c>
      <c r="I180" s="81">
        <f>Português!I180</f>
        <v>-541.82790150999961</v>
      </c>
      <c r="J180" s="81">
        <f>Português!J180</f>
        <v>-584.91713299000003</v>
      </c>
      <c r="K180" s="81">
        <f>Português!K180</f>
        <v>-605.00963601000035</v>
      </c>
      <c r="L180" s="81">
        <f>Português!L180</f>
        <v>-600.18159598000022</v>
      </c>
      <c r="M180" s="81">
        <f>Português!M180</f>
        <v>-667.74261674999968</v>
      </c>
      <c r="N180" s="81">
        <f>Português!N180</f>
        <v>-716.47673628000064</v>
      </c>
      <c r="O180" s="81">
        <f>Português!O180</f>
        <v>-720.7266178254373</v>
      </c>
      <c r="P180" s="81">
        <f>Português!P180</f>
        <v>-725.86199999999997</v>
      </c>
      <c r="Q180" s="81">
        <f>Português!Q180</f>
        <v>-761.90300000000002</v>
      </c>
      <c r="R180" s="81">
        <f>Português!R180</f>
        <v>-836.69839535687879</v>
      </c>
      <c r="T180" s="81">
        <f>Português!T180</f>
        <v>-714.24700000000007</v>
      </c>
      <c r="U180" s="81">
        <f>Português!U180</f>
        <v>-749.12300000000005</v>
      </c>
      <c r="V180" s="81">
        <f>Português!V180</f>
        <v>-823.00459024999986</v>
      </c>
    </row>
    <row r="181" spans="2:22" outlineLevel="1" x14ac:dyDescent="0.25">
      <c r="B181" s="95" t="s">
        <v>374</v>
      </c>
      <c r="C181" s="53" t="s">
        <v>39</v>
      </c>
      <c r="D181" s="81"/>
      <c r="E181" s="81"/>
      <c r="F181" s="81"/>
      <c r="G181" s="81"/>
      <c r="H181" s="81">
        <f>Português!H181</f>
        <v>-5.1166674900000002</v>
      </c>
      <c r="I181" s="81">
        <f>Português!I181</f>
        <v>-5.2802282900000002</v>
      </c>
      <c r="J181" s="81">
        <f>Português!J181</f>
        <v>-6.2159361000000004</v>
      </c>
      <c r="K181" s="81">
        <f>Português!K181</f>
        <v>-5.7889761000000002</v>
      </c>
      <c r="L181" s="81">
        <f>Português!L181</f>
        <v>-5.7889761000000002</v>
      </c>
      <c r="M181" s="81">
        <f>Português!M181</f>
        <v>-9.5672500199999995</v>
      </c>
      <c r="N181" s="81">
        <f>Português!N181</f>
        <v>-13.248350029999999</v>
      </c>
      <c r="O181" s="81">
        <f>Português!O181</f>
        <v>-13.249350029999999</v>
      </c>
      <c r="P181" s="81">
        <f>Português!P181</f>
        <v>-13.212</v>
      </c>
      <c r="Q181" s="81">
        <f>Português!Q181</f>
        <v>-14.636654</v>
      </c>
      <c r="R181" s="81">
        <f>Português!R181</f>
        <v>-14.148999999999999</v>
      </c>
      <c r="T181" s="81">
        <f>Português!T181</f>
        <v>0</v>
      </c>
      <c r="U181" s="81">
        <f>Português!U181</f>
        <v>0</v>
      </c>
      <c r="V181" s="81">
        <f>Português!V181</f>
        <v>0</v>
      </c>
    </row>
    <row r="182" spans="2:22" outlineLevel="1" x14ac:dyDescent="0.25">
      <c r="B182" s="41" t="s">
        <v>166</v>
      </c>
      <c r="C182" s="40" t="s">
        <v>145</v>
      </c>
      <c r="D182" s="46"/>
      <c r="E182" s="46"/>
      <c r="F182" s="46"/>
      <c r="G182" s="46"/>
      <c r="H182" s="81">
        <f>Português!H182</f>
        <v>-4.5497647900000002</v>
      </c>
      <c r="I182" s="81">
        <f>Português!I182</f>
        <v>4.4670296299999999</v>
      </c>
      <c r="J182" s="81">
        <f>Português!J182</f>
        <v>-8.0922288299999998</v>
      </c>
      <c r="K182" s="81">
        <f>Português!K182</f>
        <v>-5.9643002599999999</v>
      </c>
      <c r="L182" s="81">
        <f>Português!L182</f>
        <v>-2.6953432699999995</v>
      </c>
      <c r="M182" s="81">
        <f>Português!M182</f>
        <v>-2.8454083100000003</v>
      </c>
      <c r="N182" s="81">
        <f>Português!N182</f>
        <v>-6.9162100400000011</v>
      </c>
      <c r="O182" s="81">
        <f>Português!O182</f>
        <v>-10.111092379999999</v>
      </c>
      <c r="P182" s="81">
        <f>Português!P182</f>
        <v>-2.722</v>
      </c>
      <c r="Q182" s="81">
        <f>Português!Q182</f>
        <v>17.597000000000001</v>
      </c>
      <c r="R182" s="81">
        <f>Português!R182</f>
        <v>29.063000000000002</v>
      </c>
      <c r="T182" s="81">
        <f>Português!T182</f>
        <v>-2.722</v>
      </c>
      <c r="U182" s="81">
        <f>Português!U182</f>
        <v>17.597000000000001</v>
      </c>
      <c r="V182" s="81">
        <f>Português!V182</f>
        <v>29.063000000000002</v>
      </c>
    </row>
    <row r="183" spans="2:22" outlineLevel="1" x14ac:dyDescent="0.25">
      <c r="B183" s="41" t="s">
        <v>167</v>
      </c>
      <c r="C183" s="40" t="s">
        <v>145</v>
      </c>
      <c r="D183" s="46"/>
      <c r="E183" s="46"/>
      <c r="F183" s="46"/>
      <c r="G183" s="46"/>
      <c r="H183" s="81">
        <f>Português!H183</f>
        <v>-2.1546598899999996</v>
      </c>
      <c r="I183" s="81">
        <f>Português!I183</f>
        <v>-11.624850049999999</v>
      </c>
      <c r="J183" s="81">
        <f>Português!J183</f>
        <v>1.3626807799999994</v>
      </c>
      <c r="K183" s="81">
        <f>Português!K183</f>
        <v>1.1293738000000002</v>
      </c>
      <c r="L183" s="81">
        <f>Português!L183</f>
        <v>-1.0456463900000004</v>
      </c>
      <c r="M183" s="81">
        <f>Português!M183</f>
        <v>-7.4778557500000007</v>
      </c>
      <c r="N183" s="81">
        <f>Português!N183</f>
        <v>-5.0963056099999999</v>
      </c>
      <c r="O183" s="81">
        <f>Português!O183</f>
        <v>-13.346912249999999</v>
      </c>
      <c r="P183" s="81">
        <f>Português!P183</f>
        <v>-9.4420000000000002</v>
      </c>
      <c r="Q183" s="81">
        <f>Português!Q183</f>
        <v>-19.834</v>
      </c>
      <c r="R183" s="81">
        <f>Português!R183</f>
        <v>-24.638999999999999</v>
      </c>
      <c r="T183" s="81">
        <f>Português!T183</f>
        <v>-9.4420000000000002</v>
      </c>
      <c r="U183" s="81">
        <f>Português!U183</f>
        <v>-19.834</v>
      </c>
      <c r="V183" s="81">
        <f>Português!V183</f>
        <v>-24.638999999999999</v>
      </c>
    </row>
    <row r="184" spans="2:22" outlineLevel="1" x14ac:dyDescent="0.25">
      <c r="B184" s="28" t="s">
        <v>150</v>
      </c>
      <c r="C184" s="25" t="s">
        <v>145</v>
      </c>
      <c r="D184" s="47"/>
      <c r="E184" s="47"/>
      <c r="F184" s="47"/>
      <c r="G184" s="47"/>
      <c r="H184" s="82">
        <f>Português!H184</f>
        <v>-511.46020739000039</v>
      </c>
      <c r="I184" s="82">
        <f>Português!I184</f>
        <v>-548.98572192999961</v>
      </c>
      <c r="J184" s="82">
        <f>Português!J184</f>
        <v>-591.64668103999998</v>
      </c>
      <c r="K184" s="82">
        <f>Português!K184</f>
        <v>-609.84456247000026</v>
      </c>
      <c r="L184" s="82">
        <f>Português!L184</f>
        <v>-603.92258564000019</v>
      </c>
      <c r="M184" s="82">
        <f>Português!M184</f>
        <v>-678.06588080999973</v>
      </c>
      <c r="N184" s="82">
        <f>Português!N184</f>
        <v>-728.48925193000059</v>
      </c>
      <c r="O184" s="82">
        <f>Português!O184</f>
        <v>-744.18462245543719</v>
      </c>
      <c r="P184" s="82">
        <f>Português!P184</f>
        <v>-738.02599999999995</v>
      </c>
      <c r="Q184" s="82">
        <f>Português!Q184</f>
        <v>-764.14</v>
      </c>
      <c r="R184" s="82">
        <f>Português!R184</f>
        <v>-832.27439535687881</v>
      </c>
      <c r="T184" s="82">
        <f>Português!T184</f>
        <v>-726.41100000000006</v>
      </c>
      <c r="U184" s="82">
        <f>Português!U184</f>
        <v>-751.36</v>
      </c>
      <c r="V184" s="82">
        <f>Português!V184</f>
        <v>-818.58059024999989</v>
      </c>
    </row>
    <row r="185" spans="2:22" outlineLevel="1" x14ac:dyDescent="0.25">
      <c r="B185" s="30" t="s">
        <v>151</v>
      </c>
      <c r="C185" s="25" t="s">
        <v>145</v>
      </c>
      <c r="D185" s="47"/>
      <c r="E185" s="47"/>
      <c r="F185" s="47"/>
      <c r="G185" s="47"/>
      <c r="H185" s="82">
        <f>Português!H185</f>
        <v>376.31293054999935</v>
      </c>
      <c r="I185" s="82">
        <f>Português!I185</f>
        <v>377.74723186000051</v>
      </c>
      <c r="J185" s="82">
        <f>Português!J185</f>
        <v>398.04488524999999</v>
      </c>
      <c r="K185" s="82">
        <f>Português!K185</f>
        <v>433.93791531999977</v>
      </c>
      <c r="L185" s="82">
        <f>Português!L185</f>
        <v>485.94901435999975</v>
      </c>
      <c r="M185" s="82">
        <f>Português!M185</f>
        <v>432.88311919000034</v>
      </c>
      <c r="N185" s="82">
        <f>Português!N185</f>
        <v>435.24574806999931</v>
      </c>
      <c r="O185" s="82">
        <f>Português!O185</f>
        <v>467.15804254456293</v>
      </c>
      <c r="P185" s="82">
        <f>Português!P185</f>
        <v>518.97400000000005</v>
      </c>
      <c r="Q185" s="82">
        <f>Português!Q185</f>
        <v>512.11599999999987</v>
      </c>
      <c r="R185" s="82">
        <f>Português!R185</f>
        <v>483.49660464312137</v>
      </c>
      <c r="T185" s="82">
        <f>Português!T185</f>
        <v>530.58899999999994</v>
      </c>
      <c r="U185" s="82">
        <f>Português!U185</f>
        <v>524.89599999999984</v>
      </c>
      <c r="V185" s="82">
        <f>Português!V185</f>
        <v>497.1904097500003</v>
      </c>
    </row>
    <row r="186" spans="2:22" outlineLevel="1" x14ac:dyDescent="0.25">
      <c r="B186" s="31" t="s">
        <v>152</v>
      </c>
      <c r="C186" s="32" t="s">
        <v>25</v>
      </c>
      <c r="D186" s="33"/>
      <c r="E186" s="33"/>
      <c r="F186" s="33"/>
      <c r="G186" s="33"/>
      <c r="H186" s="80">
        <f>Português!H186</f>
        <v>0.42388411460973097</v>
      </c>
      <c r="I186" s="80">
        <f>Português!I186</f>
        <v>0.40761174005429718</v>
      </c>
      <c r="J186" s="80">
        <f>Português!J186</f>
        <v>0.40219084289272872</v>
      </c>
      <c r="K186" s="80">
        <f>Português!K186</f>
        <v>0.41573596467989793</v>
      </c>
      <c r="L186" s="80">
        <f>Português!L186</f>
        <v>0.44587730734519532</v>
      </c>
      <c r="M186" s="80">
        <f>Português!M186</f>
        <v>0.38965165744782193</v>
      </c>
      <c r="N186" s="80">
        <f>Português!N186</f>
        <v>0.37400761175869018</v>
      </c>
      <c r="O186" s="80">
        <f>Português!O186</f>
        <v>0.38565309060963593</v>
      </c>
      <c r="P186" s="80">
        <f>Português!P186</f>
        <v>0.41286714399363567</v>
      </c>
      <c r="Q186" s="80">
        <f>Português!Q186</f>
        <v>0.40126432314519966</v>
      </c>
      <c r="R186" s="80">
        <f>Português!R186</f>
        <v>0.36746257870337717</v>
      </c>
      <c r="T186" s="80">
        <f>Português!T186</f>
        <v>0.42210739856801904</v>
      </c>
      <c r="U186" s="80">
        <f>Português!U186</f>
        <v>0.41127798811523697</v>
      </c>
      <c r="V186" s="80">
        <f>Português!V186</f>
        <v>0.37787001670503473</v>
      </c>
    </row>
    <row r="187" spans="2:22" outlineLevel="1" x14ac:dyDescent="0.25">
      <c r="B187" s="34" t="s">
        <v>153</v>
      </c>
      <c r="C187" s="25" t="s">
        <v>145</v>
      </c>
      <c r="D187" s="47"/>
      <c r="E187" s="47"/>
      <c r="F187" s="47"/>
      <c r="G187" s="47"/>
      <c r="H187" s="82">
        <f>Português!H187</f>
        <v>-93.77113725688163</v>
      </c>
      <c r="I187" s="82">
        <f>Português!I187</f>
        <v>-95.010694235611197</v>
      </c>
      <c r="J187" s="82">
        <f>Português!J187</f>
        <v>-103.26086064750788</v>
      </c>
      <c r="K187" s="82">
        <f>Português!K187</f>
        <v>-86.131952739999278</v>
      </c>
      <c r="L187" s="82">
        <f>Português!L187</f>
        <v>-121.93540196830989</v>
      </c>
      <c r="M187" s="82">
        <f>Português!M187</f>
        <v>-111.37314401763184</v>
      </c>
      <c r="N187" s="82">
        <f>Português!N187</f>
        <v>-116.6392626824066</v>
      </c>
      <c r="O187" s="82">
        <f>Português!O187</f>
        <v>-93.466639822973832</v>
      </c>
      <c r="P187" s="82">
        <f>Português!P187</f>
        <v>-118.732</v>
      </c>
      <c r="Q187" s="82">
        <f>Português!Q187</f>
        <v>-129.387</v>
      </c>
      <c r="R187" s="82">
        <f>Português!R187</f>
        <v>-125.07883468393545</v>
      </c>
      <c r="T187" s="82">
        <f>Português!T187</f>
        <v>-118.732</v>
      </c>
      <c r="U187" s="82">
        <f>Português!U187</f>
        <v>-129.387</v>
      </c>
      <c r="V187" s="82">
        <f>Português!V187</f>
        <v>-125.07902489393372</v>
      </c>
    </row>
    <row r="188" spans="2:22" outlineLevel="1" x14ac:dyDescent="0.25">
      <c r="B188" s="56" t="s">
        <v>358</v>
      </c>
      <c r="C188" s="40" t="s">
        <v>145</v>
      </c>
      <c r="D188" s="46"/>
      <c r="E188" s="46"/>
      <c r="F188" s="46"/>
      <c r="G188" s="46"/>
      <c r="H188" s="81">
        <f>Português!H188</f>
        <v>-7.3174337000000023</v>
      </c>
      <c r="I188" s="81">
        <f>Português!I188</f>
        <v>-10.720859609999996</v>
      </c>
      <c r="J188" s="81">
        <f>Português!J188</f>
        <v>-8.3177049899999993</v>
      </c>
      <c r="K188" s="81">
        <f>Português!K188</f>
        <v>-9.5013306899999979</v>
      </c>
      <c r="L188" s="81">
        <f>Português!L188</f>
        <v>-7.3329038799999982</v>
      </c>
      <c r="M188" s="81">
        <f>Português!M188</f>
        <v>-8.3716000200000007</v>
      </c>
      <c r="N188" s="81">
        <f>Português!N188</f>
        <v>-9.2306817199999998</v>
      </c>
      <c r="O188" s="81">
        <f>Português!O188</f>
        <v>-13.406338969999997</v>
      </c>
      <c r="P188" s="81">
        <f>Português!P188</f>
        <v>-10.2456</v>
      </c>
      <c r="Q188" s="81">
        <f>Português!Q188</f>
        <v>-16.774000000000001</v>
      </c>
      <c r="R188" s="81">
        <f>Português!R188</f>
        <v>-9.1274930099999985</v>
      </c>
      <c r="T188" s="81">
        <f>Português!T188</f>
        <v>-10.2456</v>
      </c>
      <c r="U188" s="81">
        <f>Português!U188</f>
        <v>-16.774000000000001</v>
      </c>
      <c r="V188" s="81">
        <f>Português!V188</f>
        <v>-9.1274871400000084</v>
      </c>
    </row>
    <row r="189" spans="2:22" outlineLevel="1" x14ac:dyDescent="0.25">
      <c r="B189" s="56" t="s">
        <v>359</v>
      </c>
      <c r="C189" s="40" t="s">
        <v>145</v>
      </c>
      <c r="D189" s="46"/>
      <c r="E189" s="46"/>
      <c r="F189" s="46"/>
      <c r="G189" s="46"/>
      <c r="H189" s="81">
        <f>Português!H189</f>
        <v>-52.564513346881625</v>
      </c>
      <c r="I189" s="81">
        <f>Português!I189</f>
        <v>-52.052261015609474</v>
      </c>
      <c r="J189" s="81">
        <f>Português!J189</f>
        <v>-70.880297787508908</v>
      </c>
      <c r="K189" s="81">
        <f>Português!K189</f>
        <v>-62.003680349999996</v>
      </c>
      <c r="L189" s="81">
        <f>Português!L189</f>
        <v>-49.355685728309894</v>
      </c>
      <c r="M189" s="81">
        <f>Português!M189</f>
        <v>-79.203606607635137</v>
      </c>
      <c r="N189" s="81">
        <f>Português!N189</f>
        <v>-71.500089862403954</v>
      </c>
      <c r="O189" s="81">
        <f>Português!O189</f>
        <v>-56.333879492973445</v>
      </c>
      <c r="P189" s="81">
        <f>Português!P189</f>
        <v>-72.050399999999996</v>
      </c>
      <c r="Q189" s="81">
        <f>Português!Q189</f>
        <v>-72.143000000000001</v>
      </c>
      <c r="R189" s="81">
        <f>Português!R189</f>
        <v>-78.211348893935238</v>
      </c>
      <c r="T189" s="81">
        <f>Português!T189</f>
        <v>-72.050399999999996</v>
      </c>
      <c r="U189" s="81">
        <f>Português!U189</f>
        <v>-72.143000000000001</v>
      </c>
      <c r="V189" s="81">
        <f>Português!V189</f>
        <v>-78.211582893935258</v>
      </c>
    </row>
    <row r="190" spans="2:22" outlineLevel="1" x14ac:dyDescent="0.25">
      <c r="B190" s="56" t="s">
        <v>360</v>
      </c>
      <c r="C190" s="40" t="s">
        <v>145</v>
      </c>
      <c r="D190" s="46"/>
      <c r="E190" s="46"/>
      <c r="F190" s="46"/>
      <c r="G190" s="46"/>
      <c r="H190" s="81">
        <f>Português!H190</f>
        <v>-33.889190210000002</v>
      </c>
      <c r="I190" s="81">
        <f>Português!I190</f>
        <v>-32.237573610001718</v>
      </c>
      <c r="J190" s="81">
        <f>Português!J190</f>
        <v>-24.062857869998986</v>
      </c>
      <c r="K190" s="81">
        <f>Português!K190</f>
        <v>-14.626941699999282</v>
      </c>
      <c r="L190" s="81">
        <f>Português!L190</f>
        <v>-65.246812360000007</v>
      </c>
      <c r="M190" s="81">
        <f>Português!M190</f>
        <v>-23.797937389996704</v>
      </c>
      <c r="N190" s="81">
        <f>Português!N190</f>
        <v>-35.908491100002649</v>
      </c>
      <c r="O190" s="81">
        <f>Português!O190</f>
        <v>-23.726421360000387</v>
      </c>
      <c r="P190" s="81">
        <f>Português!P190</f>
        <v>-36.436</v>
      </c>
      <c r="Q190" s="81">
        <f>Português!Q190</f>
        <v>-40.47</v>
      </c>
      <c r="R190" s="81">
        <f>Português!R190</f>
        <v>-37.739992780000222</v>
      </c>
      <c r="T190" s="81">
        <f>Português!T190</f>
        <v>-36.436</v>
      </c>
      <c r="U190" s="81">
        <f>Português!U190</f>
        <v>-40.47</v>
      </c>
      <c r="V190" s="81">
        <f>Português!V190</f>
        <v>-37.739954859998448</v>
      </c>
    </row>
    <row r="191" spans="2:22" outlineLevel="1" x14ac:dyDescent="0.25">
      <c r="B191" s="34" t="s">
        <v>154</v>
      </c>
      <c r="C191" s="25" t="s">
        <v>145</v>
      </c>
      <c r="D191" s="47"/>
      <c r="E191" s="47"/>
      <c r="F191" s="47"/>
      <c r="G191" s="47"/>
      <c r="H191" s="82">
        <f>Português!H191</f>
        <v>-92.919003639999943</v>
      </c>
      <c r="I191" s="82">
        <f>Português!I191</f>
        <v>-90.377535159454027</v>
      </c>
      <c r="J191" s="82">
        <f>Português!J191</f>
        <v>-115.38619020000007</v>
      </c>
      <c r="K191" s="82">
        <f>Português!K191</f>
        <v>-127.92747708054593</v>
      </c>
      <c r="L191" s="82">
        <f>Português!L191</f>
        <v>-90.854317149999972</v>
      </c>
      <c r="M191" s="82">
        <f>Português!M191</f>
        <v>-132.24004889999998</v>
      </c>
      <c r="N191" s="82">
        <f>Português!N191</f>
        <v>-139.08828579000001</v>
      </c>
      <c r="O191" s="82">
        <f>Português!O191</f>
        <v>-144.99491579000011</v>
      </c>
      <c r="P191" s="82">
        <f>Português!P191</f>
        <v>-139.36439999999999</v>
      </c>
      <c r="Q191" s="82">
        <f>Português!Q191</f>
        <v>-128.91000000000003</v>
      </c>
      <c r="R191" s="82">
        <f>Português!R191</f>
        <v>-138.37583742311998</v>
      </c>
      <c r="T191" s="82">
        <f>Português!T191</f>
        <v>-139.279</v>
      </c>
      <c r="U191" s="82">
        <f>Português!U191</f>
        <v>-128.85400000000001</v>
      </c>
      <c r="V191" s="82">
        <f>Português!V191</f>
        <v>-138.42480265991767</v>
      </c>
    </row>
    <row r="192" spans="2:22" outlineLevel="1" x14ac:dyDescent="0.25">
      <c r="B192" s="35" t="s">
        <v>155</v>
      </c>
      <c r="C192" s="40" t="s">
        <v>145</v>
      </c>
      <c r="D192" s="46"/>
      <c r="E192" s="46"/>
      <c r="F192" s="46"/>
      <c r="G192" s="46"/>
      <c r="H192" s="81">
        <f>Português!H192</f>
        <v>-34.617838969999994</v>
      </c>
      <c r="I192" s="81">
        <f>Português!I192</f>
        <v>-30.820548100000011</v>
      </c>
      <c r="J192" s="81">
        <f>Português!J192</f>
        <v>-40.168255530000053</v>
      </c>
      <c r="K192" s="81">
        <f>Português!K192</f>
        <v>-56.486855679999955</v>
      </c>
      <c r="L192" s="81">
        <f>Português!L192</f>
        <v>-32.338281329999987</v>
      </c>
      <c r="M192" s="81">
        <f>Português!M192</f>
        <v>-52.740079179999988</v>
      </c>
      <c r="N192" s="81">
        <f>Português!N192</f>
        <v>-53.681793879999958</v>
      </c>
      <c r="O192" s="81">
        <f>Português!O192</f>
        <v>-56.586611750000095</v>
      </c>
      <c r="P192" s="81">
        <f>Português!P192</f>
        <v>-52.17</v>
      </c>
      <c r="Q192" s="81">
        <f>Português!Q192</f>
        <v>-45.969000000000001</v>
      </c>
      <c r="R192" s="81">
        <f>Português!R192</f>
        <v>-56.768565803120026</v>
      </c>
      <c r="T192" s="81">
        <f>Português!T192</f>
        <v>-52.17</v>
      </c>
      <c r="U192" s="81">
        <f>Português!U192</f>
        <v>-45.969000000000001</v>
      </c>
      <c r="V192" s="81">
        <f>Português!V192</f>
        <v>-56.768000000000008</v>
      </c>
    </row>
    <row r="193" spans="2:22" s="57" customFormat="1" outlineLevel="1" x14ac:dyDescent="0.25">
      <c r="B193" s="35" t="s">
        <v>168</v>
      </c>
      <c r="C193" s="40" t="s">
        <v>145</v>
      </c>
      <c r="D193" s="46"/>
      <c r="E193" s="46"/>
      <c r="F193" s="46"/>
      <c r="G193" s="46"/>
      <c r="H193" s="81">
        <f>Português!H193</f>
        <v>-17.98987369</v>
      </c>
      <c r="I193" s="81">
        <f>Português!I193</f>
        <v>-14.673937130000002</v>
      </c>
      <c r="J193" s="81">
        <f>Português!J193</f>
        <v>-22.826262520000011</v>
      </c>
      <c r="K193" s="81">
        <f>Português!K193</f>
        <v>-21.934420699999965</v>
      </c>
      <c r="L193" s="81">
        <f>Português!L193</f>
        <v>-17.814272379999998</v>
      </c>
      <c r="M193" s="81">
        <f>Português!M193</f>
        <v>-25.430035750000002</v>
      </c>
      <c r="N193" s="81">
        <f>Português!N193</f>
        <v>-22.970115680000013</v>
      </c>
      <c r="O193" s="81">
        <f>Português!O193</f>
        <v>-32.700280999999997</v>
      </c>
      <c r="P193" s="81">
        <f>Português!P193</f>
        <v>-20.651399999999999</v>
      </c>
      <c r="Q193" s="81">
        <f>Português!Q193</f>
        <v>-25.247</v>
      </c>
      <c r="R193" s="81">
        <f>Português!R193</f>
        <v>-25.937123499999991</v>
      </c>
      <c r="T193" s="81">
        <f>Português!T193</f>
        <v>-20.651</v>
      </c>
      <c r="U193" s="81">
        <f>Português!U193</f>
        <v>-25.247</v>
      </c>
      <c r="V193" s="81">
        <f>Português!V193</f>
        <v>-25.937091289999984</v>
      </c>
    </row>
    <row r="194" spans="2:22" s="57" customFormat="1" outlineLevel="1" x14ac:dyDescent="0.25">
      <c r="B194" s="35" t="s">
        <v>169</v>
      </c>
      <c r="C194" s="40" t="s">
        <v>145</v>
      </c>
      <c r="D194" s="46"/>
      <c r="E194" s="46"/>
      <c r="F194" s="46"/>
      <c r="G194" s="46"/>
      <c r="H194" s="81">
        <f>Português!H194</f>
        <v>-23.857955679999993</v>
      </c>
      <c r="I194" s="81">
        <f>Português!I194</f>
        <v>-24.802541870000002</v>
      </c>
      <c r="J194" s="81">
        <f>Português!J194</f>
        <v>-23.685728840000007</v>
      </c>
      <c r="K194" s="81">
        <f>Português!K194</f>
        <v>-25.774651259999988</v>
      </c>
      <c r="L194" s="81">
        <f>Português!L194</f>
        <v>-21.842759789999995</v>
      </c>
      <c r="M194" s="81">
        <f>Português!M194</f>
        <v>-26.544669319999997</v>
      </c>
      <c r="N194" s="81">
        <f>Português!N194</f>
        <v>-27.782710060000021</v>
      </c>
      <c r="O194" s="81">
        <f>Português!O194</f>
        <v>-26.986547000000002</v>
      </c>
      <c r="P194" s="81">
        <f>Português!P194</f>
        <v>-33.252000000000002</v>
      </c>
      <c r="Q194" s="81">
        <f>Português!Q194</f>
        <v>-30.852</v>
      </c>
      <c r="R194" s="81">
        <f>Português!R194</f>
        <v>-29.948762219999978</v>
      </c>
      <c r="T194" s="81">
        <f>Português!T194</f>
        <v>-33.168999999999997</v>
      </c>
      <c r="U194" s="81">
        <f>Português!U194</f>
        <v>-30.795999999999999</v>
      </c>
      <c r="V194" s="81">
        <f>Português!V194</f>
        <v>-29.998016009917681</v>
      </c>
    </row>
    <row r="195" spans="2:22" s="57" customFormat="1" outlineLevel="1" x14ac:dyDescent="0.25">
      <c r="B195" s="35" t="s">
        <v>170</v>
      </c>
      <c r="C195" s="40" t="s">
        <v>145</v>
      </c>
      <c r="D195" s="46"/>
      <c r="E195" s="46"/>
      <c r="F195" s="46"/>
      <c r="G195" s="46"/>
      <c r="H195" s="81">
        <f>Português!H195</f>
        <v>-6.1309577899999983</v>
      </c>
      <c r="I195" s="81">
        <f>Português!I195</f>
        <v>-0.85000052999999998</v>
      </c>
      <c r="J195" s="81">
        <f>Português!J195</f>
        <v>-15.645892380000003</v>
      </c>
      <c r="K195" s="81">
        <f>Português!K195</f>
        <v>-12.971990469999998</v>
      </c>
      <c r="L195" s="81">
        <f>Português!L195</f>
        <v>-8.0953280599999999</v>
      </c>
      <c r="M195" s="81">
        <f>Português!M195</f>
        <v>-19.515310159999999</v>
      </c>
      <c r="N195" s="81">
        <f>Português!N195</f>
        <v>-7.4965000000000002</v>
      </c>
      <c r="O195" s="81">
        <f>Português!O195</f>
        <v>-2.9656850000000001</v>
      </c>
      <c r="P195" s="81">
        <f>Português!P195</f>
        <v>-11.308999999999999</v>
      </c>
      <c r="Q195" s="81">
        <f>Português!Q195</f>
        <v>1.3380000000000001</v>
      </c>
      <c r="R195" s="81">
        <f>Português!R195</f>
        <v>-1.2350510299999988</v>
      </c>
      <c r="T195" s="81">
        <f>Português!T195</f>
        <v>-11.308999999999999</v>
      </c>
      <c r="U195" s="81">
        <f>Português!U195</f>
        <v>1.3380000000000001</v>
      </c>
      <c r="V195" s="81">
        <f>Português!V195</f>
        <v>-1.23508467</v>
      </c>
    </row>
    <row r="196" spans="2:22" outlineLevel="1" x14ac:dyDescent="0.25">
      <c r="B196" s="35" t="s">
        <v>234</v>
      </c>
      <c r="C196" s="40" t="s">
        <v>145</v>
      </c>
      <c r="D196" s="46"/>
      <c r="E196" s="46"/>
      <c r="F196" s="46"/>
      <c r="G196" s="46"/>
      <c r="H196" s="81">
        <f>Português!H196</f>
        <v>-7.0760560799999652</v>
      </c>
      <c r="I196" s="81">
        <f>Português!I196</f>
        <v>-11.829958819454024</v>
      </c>
      <c r="J196" s="81">
        <f>Português!J196</f>
        <v>-10.055094379999989</v>
      </c>
      <c r="K196" s="81">
        <f>Português!K196</f>
        <v>-2.6668907205460197</v>
      </c>
      <c r="L196" s="81">
        <f>Português!L196</f>
        <v>-8.7891306600000014</v>
      </c>
      <c r="M196" s="81">
        <f>Português!M196</f>
        <v>-7.7941858799999988</v>
      </c>
      <c r="N196" s="81">
        <f>Português!N196</f>
        <v>-23.481390169999997</v>
      </c>
      <c r="O196" s="81">
        <f>Português!O196</f>
        <v>-22.375776579999997</v>
      </c>
      <c r="P196" s="81">
        <f>Português!P196</f>
        <v>-19.079000000000001</v>
      </c>
      <c r="Q196" s="81">
        <f>Português!Q196</f>
        <v>-26.591999999999999</v>
      </c>
      <c r="R196" s="81">
        <f>Português!R196</f>
        <v>-20.977287169999997</v>
      </c>
      <c r="T196" s="81">
        <f>Português!T196</f>
        <v>-19.079000000000001</v>
      </c>
      <c r="U196" s="81">
        <f>Português!U196</f>
        <v>-26.591999999999999</v>
      </c>
      <c r="V196" s="81">
        <f>Português!V196</f>
        <v>-20.97700665</v>
      </c>
    </row>
    <row r="197" spans="2:22" outlineLevel="1" x14ac:dyDescent="0.25">
      <c r="B197" s="35" t="s">
        <v>236</v>
      </c>
      <c r="C197" s="40" t="s">
        <v>145</v>
      </c>
      <c r="D197" s="46"/>
      <c r="E197" s="46"/>
      <c r="F197" s="46"/>
      <c r="G197" s="46"/>
      <c r="H197" s="81">
        <f>Português!H197</f>
        <v>-3.2463214300000001</v>
      </c>
      <c r="I197" s="81">
        <f>Português!I197</f>
        <v>-7.4005487099999989</v>
      </c>
      <c r="J197" s="81">
        <f>Português!J197</f>
        <v>-3.0049565500000011</v>
      </c>
      <c r="K197" s="81">
        <f>Português!K197</f>
        <v>-8.0926682499999991</v>
      </c>
      <c r="L197" s="81">
        <f>Português!L197</f>
        <v>-1.9745449299999998</v>
      </c>
      <c r="M197" s="81">
        <f>Português!M197</f>
        <v>-0.21576861000000047</v>
      </c>
      <c r="N197" s="81">
        <f>Português!N197</f>
        <v>-3.6757759999999999</v>
      </c>
      <c r="O197" s="81">
        <f>Português!O197</f>
        <v>-3.3800144600000008</v>
      </c>
      <c r="P197" s="81">
        <f>Português!P197</f>
        <v>-2.903</v>
      </c>
      <c r="Q197" s="81">
        <f>Português!Q197</f>
        <v>-1.5880000000000001</v>
      </c>
      <c r="R197" s="81">
        <f>Português!R197</f>
        <v>-3.5090476999999991</v>
      </c>
      <c r="T197" s="81">
        <f>Português!T197</f>
        <v>-2.9009999999999998</v>
      </c>
      <c r="U197" s="81">
        <f>Português!U197</f>
        <v>-1.5880000000000001</v>
      </c>
      <c r="V197" s="81">
        <f>Português!V197</f>
        <v>-3.5096040400000064</v>
      </c>
    </row>
    <row r="198" spans="2:22" outlineLevel="1" x14ac:dyDescent="0.25">
      <c r="B198" s="34" t="s">
        <v>237</v>
      </c>
      <c r="C198" s="25" t="s">
        <v>145</v>
      </c>
      <c r="D198" s="47"/>
      <c r="E198" s="47"/>
      <c r="F198" s="47"/>
      <c r="G198" s="47"/>
      <c r="H198" s="82">
        <f>Português!H198</f>
        <v>1.8256981500000005</v>
      </c>
      <c r="I198" s="82">
        <f>Português!I198</f>
        <v>-0.39545753000000006</v>
      </c>
      <c r="J198" s="82">
        <f>Português!J198</f>
        <v>0.33463531999999963</v>
      </c>
      <c r="K198" s="82">
        <f>Português!K198</f>
        <v>0.42867027000000024</v>
      </c>
      <c r="L198" s="82">
        <f>Português!L198</f>
        <v>0.32869062000000004</v>
      </c>
      <c r="M198" s="82">
        <f>Português!M198</f>
        <v>9.4640420200000008</v>
      </c>
      <c r="N198" s="82">
        <f>Português!N198</f>
        <v>-0.42411232999999499</v>
      </c>
      <c r="O198" s="82">
        <f>Português!O198</f>
        <v>-9.4979239999999994</v>
      </c>
      <c r="P198" s="82">
        <f>Português!P198</f>
        <v>-0.55000000000000004</v>
      </c>
      <c r="Q198" s="82">
        <f>Português!Q198</f>
        <v>-1.956</v>
      </c>
      <c r="R198" s="82">
        <f>Português!R198</f>
        <v>-1.9770561899999994</v>
      </c>
      <c r="T198" s="82">
        <f>Português!T198</f>
        <v>-0.55000000000000004</v>
      </c>
      <c r="U198" s="82">
        <f>Português!U198</f>
        <v>-1.956</v>
      </c>
      <c r="V198" s="82">
        <f>Português!V198</f>
        <v>-1.9769769900000003</v>
      </c>
    </row>
    <row r="199" spans="2:22" outlineLevel="1" x14ac:dyDescent="0.25">
      <c r="B199" s="28" t="s">
        <v>156</v>
      </c>
      <c r="C199" s="25" t="s">
        <v>145</v>
      </c>
      <c r="D199" s="47"/>
      <c r="E199" s="47"/>
      <c r="F199" s="47"/>
      <c r="G199" s="47"/>
      <c r="H199" s="82">
        <f>Português!H199</f>
        <v>-184.86444274688159</v>
      </c>
      <c r="I199" s="82">
        <f>Português!I199</f>
        <v>-185.78368692506521</v>
      </c>
      <c r="J199" s="82">
        <f>Português!J199</f>
        <v>-218.31241552750797</v>
      </c>
      <c r="K199" s="82">
        <f>Português!K199</f>
        <v>-213.63075955054521</v>
      </c>
      <c r="L199" s="82">
        <f>Português!L199</f>
        <v>-212.46102849830984</v>
      </c>
      <c r="M199" s="82">
        <f>Português!M199</f>
        <v>-234.14915089763181</v>
      </c>
      <c r="N199" s="82">
        <f>Português!N199</f>
        <v>-256.15166080240664</v>
      </c>
      <c r="O199" s="82">
        <f>Português!O199</f>
        <v>-247.95947961297395</v>
      </c>
      <c r="P199" s="82">
        <f>Português!P199</f>
        <v>-258.64640000000003</v>
      </c>
      <c r="Q199" s="82">
        <f>Português!Q199</f>
        <v>-260.25300000000004</v>
      </c>
      <c r="R199" s="82">
        <f>Português!R199</f>
        <v>-265.43172829705543</v>
      </c>
      <c r="T199" s="82">
        <f>Português!T199</f>
        <v>-258.56099999999998</v>
      </c>
      <c r="U199" s="82">
        <f>Português!U199</f>
        <v>-260.197</v>
      </c>
      <c r="V199" s="82">
        <f>Português!V199</f>
        <v>-265.48080454385143</v>
      </c>
    </row>
    <row r="200" spans="2:22" outlineLevel="1" x14ac:dyDescent="0.25">
      <c r="B200" s="30" t="s">
        <v>157</v>
      </c>
      <c r="C200" s="25" t="s">
        <v>145</v>
      </c>
      <c r="D200" s="47"/>
      <c r="E200" s="47"/>
      <c r="F200" s="47"/>
      <c r="G200" s="47"/>
      <c r="H200" s="82">
        <f>Português!H200</f>
        <v>191.44848780311776</v>
      </c>
      <c r="I200" s="82">
        <f>Português!I200</f>
        <v>191.9635449349353</v>
      </c>
      <c r="J200" s="82">
        <f>Português!J200</f>
        <v>179.73246972249203</v>
      </c>
      <c r="K200" s="82">
        <f>Português!K200</f>
        <v>220.30715576945457</v>
      </c>
      <c r="L200" s="82">
        <f>Português!L200</f>
        <v>273.48798586168994</v>
      </c>
      <c r="M200" s="82">
        <f>Português!M200</f>
        <v>198.73396829236853</v>
      </c>
      <c r="N200" s="82">
        <f>Português!N200</f>
        <v>179.09408726759267</v>
      </c>
      <c r="O200" s="82">
        <f>Português!O200</f>
        <v>219.19856293158898</v>
      </c>
      <c r="P200" s="82">
        <f>Português!P200</f>
        <v>260.32760000000002</v>
      </c>
      <c r="Q200" s="82">
        <f>Português!Q200</f>
        <v>251.86299999999983</v>
      </c>
      <c r="R200" s="82">
        <f>Português!R200</f>
        <v>218.06487634606594</v>
      </c>
      <c r="T200" s="82">
        <f>Português!T200</f>
        <v>272.02799999999996</v>
      </c>
      <c r="U200" s="82">
        <f>Português!U200</f>
        <v>264.69899999999984</v>
      </c>
      <c r="V200" s="82">
        <f>Português!V200</f>
        <v>231.70960520614886</v>
      </c>
    </row>
    <row r="201" spans="2:22" outlineLevel="1" x14ac:dyDescent="0.25">
      <c r="B201" s="41" t="s">
        <v>158</v>
      </c>
      <c r="C201" s="40" t="s">
        <v>145</v>
      </c>
      <c r="D201" s="46"/>
      <c r="E201" s="46"/>
      <c r="F201" s="46"/>
      <c r="G201" s="46"/>
      <c r="H201" s="81">
        <f>Português!H201</f>
        <v>38.594026330000005</v>
      </c>
      <c r="I201" s="81">
        <f>Português!I201</f>
        <v>34.866848720000007</v>
      </c>
      <c r="J201" s="81">
        <f>Português!J201</f>
        <v>34.889614759999994</v>
      </c>
      <c r="K201" s="81">
        <f>Português!K201</f>
        <v>30.961132679999988</v>
      </c>
      <c r="L201" s="81">
        <f>Português!L201</f>
        <v>34.115632189999999</v>
      </c>
      <c r="M201" s="81">
        <f>Português!M201</f>
        <v>50.500096270000014</v>
      </c>
      <c r="N201" s="81">
        <f>Português!N201</f>
        <v>65.07435744</v>
      </c>
      <c r="O201" s="81">
        <f>Português!O201</f>
        <v>63.399193260000033</v>
      </c>
      <c r="P201" s="81">
        <f>Português!P201</f>
        <v>60.276000000000003</v>
      </c>
      <c r="Q201" s="81">
        <f>Português!Q201</f>
        <v>65.700999999999993</v>
      </c>
      <c r="R201" s="81">
        <f>Português!R201</f>
        <v>102.50350273000001</v>
      </c>
      <c r="T201" s="81">
        <f>Português!T201</f>
        <v>60.276000000000003</v>
      </c>
      <c r="U201" s="81">
        <f>Português!U201</f>
        <v>65.700999999999993</v>
      </c>
      <c r="V201" s="81">
        <f>Português!V201</f>
        <v>102.50304420000003</v>
      </c>
    </row>
    <row r="202" spans="2:22" outlineLevel="1" x14ac:dyDescent="0.25">
      <c r="B202" s="41" t="s">
        <v>159</v>
      </c>
      <c r="C202" s="40" t="s">
        <v>145</v>
      </c>
      <c r="D202" s="46"/>
      <c r="E202" s="46"/>
      <c r="F202" s="46"/>
      <c r="G202" s="46"/>
      <c r="H202" s="81">
        <f>Português!H202</f>
        <v>-5.6387781700000001</v>
      </c>
      <c r="I202" s="81">
        <f>Português!I202</f>
        <v>-5.0595833000000008</v>
      </c>
      <c r="J202" s="81">
        <f>Português!J202</f>
        <v>-9.8900211699999971</v>
      </c>
      <c r="K202" s="81">
        <f>Português!K202</f>
        <v>-7.1795086400000061</v>
      </c>
      <c r="L202" s="81">
        <f>Português!L202</f>
        <v>-12.345640020000001</v>
      </c>
      <c r="M202" s="81">
        <f>Português!M202</f>
        <v>-13.2449881</v>
      </c>
      <c r="N202" s="81">
        <f>Português!N202</f>
        <v>-6.0079855900000005</v>
      </c>
      <c r="O202" s="81">
        <f>Português!O202</f>
        <v>-9.6700959899999983</v>
      </c>
      <c r="P202" s="81">
        <f>Português!P202</f>
        <v>-7.9989999999999997</v>
      </c>
      <c r="Q202" s="81">
        <f>Português!Q202</f>
        <v>-6.6890000000000001</v>
      </c>
      <c r="R202" s="81">
        <f>Português!R202</f>
        <v>-32.984140870000012</v>
      </c>
      <c r="T202" s="81">
        <f>Português!T202</f>
        <v>-25.2020053376351</v>
      </c>
      <c r="U202" s="81">
        <f>Português!U202</f>
        <v>-25.079000000000001</v>
      </c>
      <c r="V202" s="81">
        <f>Português!V202</f>
        <v>-51.934956102323277</v>
      </c>
    </row>
    <row r="203" spans="2:22" s="29" customFormat="1" outlineLevel="1" x14ac:dyDescent="0.25">
      <c r="B203" s="28" t="s">
        <v>160</v>
      </c>
      <c r="C203" s="25" t="s">
        <v>145</v>
      </c>
      <c r="D203" s="47"/>
      <c r="E203" s="47"/>
      <c r="F203" s="47"/>
      <c r="G203" s="47"/>
      <c r="H203" s="82">
        <f>Português!H203</f>
        <v>32.955248160000004</v>
      </c>
      <c r="I203" s="82">
        <f>Português!I203</f>
        <v>29.807265420000007</v>
      </c>
      <c r="J203" s="82">
        <f>Português!J203</f>
        <v>24.999593589999996</v>
      </c>
      <c r="K203" s="82">
        <f>Português!K203</f>
        <v>23.781624039999983</v>
      </c>
      <c r="L203" s="82">
        <f>Português!L203</f>
        <v>21.769992169999998</v>
      </c>
      <c r="M203" s="82">
        <f>Português!M203</f>
        <v>37.255108170000014</v>
      </c>
      <c r="N203" s="82">
        <f>Português!N203</f>
        <v>59.066371849999996</v>
      </c>
      <c r="O203" s="82">
        <f>Português!O203</f>
        <v>53.729097270000032</v>
      </c>
      <c r="P203" s="82">
        <f>Português!P203</f>
        <v>52.277000000000001</v>
      </c>
      <c r="Q203" s="82">
        <f>Português!Q203</f>
        <v>59.011999999999993</v>
      </c>
      <c r="R203" s="82">
        <f>Português!R203</f>
        <v>69.519361860000004</v>
      </c>
      <c r="T203" s="82">
        <f>Português!T203</f>
        <v>35.073994662364903</v>
      </c>
      <c r="U203" s="82">
        <f>Português!U203</f>
        <v>40.621999999999993</v>
      </c>
      <c r="V203" s="82">
        <f>Português!V203</f>
        <v>50.568088097676757</v>
      </c>
    </row>
    <row r="204" spans="2:22" outlineLevel="1" x14ac:dyDescent="0.25">
      <c r="B204" s="28" t="s">
        <v>54</v>
      </c>
      <c r="C204" s="25" t="s">
        <v>145</v>
      </c>
      <c r="D204" s="47"/>
      <c r="E204" s="47"/>
      <c r="F204" s="47"/>
      <c r="G204" s="47"/>
      <c r="H204" s="82">
        <f>Português!H204</f>
        <v>224.40373596311775</v>
      </c>
      <c r="I204" s="82">
        <f>Português!I204</f>
        <v>221.77081035493529</v>
      </c>
      <c r="J204" s="82">
        <f>Português!J204</f>
        <v>204.73206331249202</v>
      </c>
      <c r="K204" s="82">
        <f>Português!K204</f>
        <v>244.08877980945454</v>
      </c>
      <c r="L204" s="82">
        <f>Português!L204</f>
        <v>295.25797803168996</v>
      </c>
      <c r="M204" s="82">
        <f>Português!M204</f>
        <v>235.98907646236853</v>
      </c>
      <c r="N204" s="82">
        <f>Português!N204</f>
        <v>238.16045911759267</v>
      </c>
      <c r="O204" s="82">
        <f>Português!O204</f>
        <v>272.92766020158899</v>
      </c>
      <c r="P204" s="82">
        <f>Português!P204</f>
        <v>312.6046</v>
      </c>
      <c r="Q204" s="82">
        <f>Português!Q204</f>
        <v>310.87499999999983</v>
      </c>
      <c r="R204" s="82">
        <f>Português!R204</f>
        <v>287.58423820606595</v>
      </c>
      <c r="T204" s="82">
        <f>Português!T204</f>
        <v>307.10199466236486</v>
      </c>
      <c r="U204" s="82">
        <f>Português!U204</f>
        <v>305.32099999999986</v>
      </c>
      <c r="V204" s="82">
        <f>Português!V204</f>
        <v>282.27769330382563</v>
      </c>
    </row>
    <row r="205" spans="2:22" outlineLevel="1" x14ac:dyDescent="0.25">
      <c r="B205" s="41" t="s">
        <v>161</v>
      </c>
      <c r="C205" s="40" t="s">
        <v>145</v>
      </c>
      <c r="D205" s="46"/>
      <c r="E205" s="46"/>
      <c r="F205" s="46"/>
      <c r="G205" s="46"/>
      <c r="H205" s="81">
        <f>Português!H205</f>
        <v>-63.518711449999984</v>
      </c>
      <c r="I205" s="81">
        <f>Português!I205</f>
        <v>-55.452990150000005</v>
      </c>
      <c r="J205" s="81">
        <f>Português!J205</f>
        <v>-53.195999999999998</v>
      </c>
      <c r="K205" s="81">
        <f>Português!K205</f>
        <v>-69.899770410000002</v>
      </c>
      <c r="L205" s="81">
        <f>Português!L205</f>
        <v>-91.07129664</v>
      </c>
      <c r="M205" s="81">
        <f>Português!M205</f>
        <v>-75.264880270000035</v>
      </c>
      <c r="N205" s="81">
        <f>Português!N205</f>
        <v>-66.53282308999998</v>
      </c>
      <c r="O205" s="81">
        <f>Português!O205</f>
        <v>-82.220434999999995</v>
      </c>
      <c r="P205" s="81">
        <f>Português!P205</f>
        <v>-103.0314</v>
      </c>
      <c r="Q205" s="81">
        <f>Português!Q205</f>
        <v>-108.056</v>
      </c>
      <c r="R205" s="81">
        <f>Português!R205</f>
        <v>-93.097765219999971</v>
      </c>
      <c r="T205" s="81">
        <f>Português!T205</f>
        <v>-103.032</v>
      </c>
      <c r="U205" s="81">
        <f>Português!U205</f>
        <v>-108.056</v>
      </c>
      <c r="V205" s="81">
        <f>Português!V205</f>
        <v>-93.097000000000023</v>
      </c>
    </row>
    <row r="206" spans="2:22" outlineLevel="1" x14ac:dyDescent="0.25">
      <c r="B206" s="41" t="s">
        <v>352</v>
      </c>
      <c r="C206" s="40" t="s">
        <v>145</v>
      </c>
      <c r="D206" s="46"/>
      <c r="E206" s="46"/>
      <c r="F206" s="46"/>
      <c r="G206" s="46"/>
      <c r="H206" s="81">
        <f>Português!H206</f>
        <v>-1.0639335556602609</v>
      </c>
      <c r="I206" s="81">
        <f>Português!I206</f>
        <v>-4.0617307296778256</v>
      </c>
      <c r="J206" s="81">
        <f>Português!J206</f>
        <v>3.7519999999999998</v>
      </c>
      <c r="K206" s="81">
        <f>Português!K206</f>
        <v>-0.95693559466191447</v>
      </c>
      <c r="L206" s="81">
        <f>Português!L206</f>
        <v>9.8834493968253625</v>
      </c>
      <c r="M206" s="81">
        <f>Português!M206</f>
        <v>-10.695755341605173</v>
      </c>
      <c r="N206" s="81">
        <f>Português!N206</f>
        <v>18.551305944779813</v>
      </c>
      <c r="O206" s="81">
        <f>Português!O206</f>
        <v>43.348804279811098</v>
      </c>
      <c r="P206" s="81">
        <f>Português!P206</f>
        <v>-0.54700000000000004</v>
      </c>
      <c r="Q206" s="81">
        <f>Português!Q206</f>
        <v>24.254999999999999</v>
      </c>
      <c r="R206" s="81">
        <f>Português!R206</f>
        <v>21.44938290956684</v>
      </c>
      <c r="T206" s="81">
        <f>Português!T206</f>
        <v>1.3242797139963562</v>
      </c>
      <c r="U206" s="81">
        <f>Português!U206</f>
        <v>26.143999999999998</v>
      </c>
      <c r="V206" s="81">
        <f>Português!V206</f>
        <v>23.252720286003644</v>
      </c>
    </row>
    <row r="207" spans="2:22" outlineLevel="1" x14ac:dyDescent="0.25">
      <c r="B207" s="28" t="s">
        <v>162</v>
      </c>
      <c r="C207" s="25" t="s">
        <v>145</v>
      </c>
      <c r="D207" s="47"/>
      <c r="E207" s="47"/>
      <c r="F207" s="47"/>
      <c r="G207" s="47"/>
      <c r="H207" s="82">
        <f>Português!H207</f>
        <v>-64.58264500566024</v>
      </c>
      <c r="I207" s="82">
        <f>Português!I207</f>
        <v>-59.514720879677832</v>
      </c>
      <c r="J207" s="82">
        <f>Português!J207</f>
        <v>-49.443999999999996</v>
      </c>
      <c r="K207" s="82">
        <f>Português!K207</f>
        <v>-70.856706004661916</v>
      </c>
      <c r="L207" s="82">
        <f>Português!L207</f>
        <v>-81.187847243174645</v>
      </c>
      <c r="M207" s="82">
        <f>Português!M207</f>
        <v>-85.960635611605213</v>
      </c>
      <c r="N207" s="82">
        <f>Português!N207</f>
        <v>-47.981517145220167</v>
      </c>
      <c r="O207" s="82">
        <f>Português!O207</f>
        <v>-38.871630720188897</v>
      </c>
      <c r="P207" s="82">
        <f>Português!P207</f>
        <v>-103.5784</v>
      </c>
      <c r="Q207" s="82">
        <f>Português!Q207</f>
        <v>-83.801000000000002</v>
      </c>
      <c r="R207" s="82">
        <f>Português!R207</f>
        <v>-71.648382310433135</v>
      </c>
      <c r="T207" s="82">
        <f>Português!T207</f>
        <v>-101.70772028600364</v>
      </c>
      <c r="U207" s="82">
        <f>Português!U207</f>
        <v>-81.912000000000006</v>
      </c>
      <c r="V207" s="82">
        <f>Português!V207</f>
        <v>-69.844279713996372</v>
      </c>
    </row>
    <row r="208" spans="2:22" outlineLevel="1" x14ac:dyDescent="0.25">
      <c r="B208" s="30" t="s">
        <v>163</v>
      </c>
      <c r="C208" s="25" t="s">
        <v>145</v>
      </c>
      <c r="D208" s="47"/>
      <c r="E208" s="47"/>
      <c r="F208" s="47"/>
      <c r="G208" s="47"/>
      <c r="H208" s="82">
        <f>Português!H208</f>
        <v>159.8210909574575</v>
      </c>
      <c r="I208" s="82">
        <f>Português!I208</f>
        <v>162.25608947525745</v>
      </c>
      <c r="J208" s="82">
        <f>Português!J208</f>
        <v>155.28806331249203</v>
      </c>
      <c r="K208" s="82">
        <f>Português!K208</f>
        <v>173.23207380479261</v>
      </c>
      <c r="L208" s="82">
        <f>Português!L208</f>
        <v>214.07013078851531</v>
      </c>
      <c r="M208" s="82">
        <f>Português!M208</f>
        <v>150.02844085076333</v>
      </c>
      <c r="N208" s="82">
        <f>Português!N208</f>
        <v>190.17894197237251</v>
      </c>
      <c r="O208" s="82">
        <f>Português!O208</f>
        <v>234.05602948140009</v>
      </c>
      <c r="P208" s="82">
        <f>Português!P208</f>
        <v>209.02620000000002</v>
      </c>
      <c r="Q208" s="82">
        <f>Português!Q208</f>
        <v>227.07399999999984</v>
      </c>
      <c r="R208" s="82">
        <f>Português!R208</f>
        <v>215.93585589563281</v>
      </c>
      <c r="T208" s="82">
        <f>Português!T208</f>
        <v>205.39427437636124</v>
      </c>
      <c r="U208" s="82">
        <f>Português!U208</f>
        <v>223.40899999999985</v>
      </c>
      <c r="V208" s="82">
        <f>Português!V208</f>
        <v>212.43341358982926</v>
      </c>
    </row>
    <row r="209" spans="2:22" outlineLevel="1" x14ac:dyDescent="0.25">
      <c r="B209" s="31" t="s">
        <v>164</v>
      </c>
      <c r="C209" s="32" t="s">
        <v>25</v>
      </c>
      <c r="D209" s="33"/>
      <c r="E209" s="33"/>
      <c r="F209" s="33"/>
      <c r="G209" s="33"/>
      <c r="H209" s="80">
        <f>Português!H209</f>
        <v>0.18002469789557771</v>
      </c>
      <c r="I209" s="80">
        <f>Português!I209</f>
        <v>0.17508397517503738</v>
      </c>
      <c r="J209" s="80">
        <f>Português!J209</f>
        <v>0.15690551339606892</v>
      </c>
      <c r="K209" s="80">
        <f>Português!K209</f>
        <v>0.16596568489210201</v>
      </c>
      <c r="L209" s="80">
        <f>Português!L209</f>
        <v>0.19641775305321776</v>
      </c>
      <c r="M209" s="80">
        <f>Português!M209</f>
        <v>0.13504529987493874</v>
      </c>
      <c r="N209" s="80">
        <f>Português!N209</f>
        <v>0.16342117575940615</v>
      </c>
      <c r="O209" s="80">
        <f>Português!O209</f>
        <v>0.19322033000579572</v>
      </c>
      <c r="P209" s="80">
        <f>Português!P209</f>
        <v>0.16628973747016706</v>
      </c>
      <c r="Q209" s="80">
        <f>Português!Q209</f>
        <v>0.17792198430408937</v>
      </c>
      <c r="R209" s="80">
        <f>Português!R209</f>
        <v>0.164113554634988</v>
      </c>
      <c r="T209" s="80">
        <f>Português!T209</f>
        <v>0.16340037738771776</v>
      </c>
      <c r="U209" s="80">
        <f>Português!U209</f>
        <v>0.17505030338740807</v>
      </c>
      <c r="V209" s="80">
        <f>Português!V209</f>
        <v>0.16145166110959219</v>
      </c>
    </row>
    <row r="211" spans="2:22" x14ac:dyDescent="0.25">
      <c r="I211" s="93"/>
    </row>
    <row r="212" spans="2:22" x14ac:dyDescent="0.25">
      <c r="B212" s="6" t="s">
        <v>13</v>
      </c>
    </row>
    <row r="213" spans="2:22" outlineLevel="1" x14ac:dyDescent="0.25">
      <c r="B213" s="5" t="s">
        <v>10</v>
      </c>
      <c r="C213" s="5" t="s">
        <v>133</v>
      </c>
      <c r="D213" s="5" t="s">
        <v>124</v>
      </c>
      <c r="E213" s="5" t="s">
        <v>125</v>
      </c>
      <c r="F213" s="5" t="s">
        <v>126</v>
      </c>
      <c r="G213" s="5" t="s">
        <v>127</v>
      </c>
      <c r="H213" s="5" t="s">
        <v>128</v>
      </c>
      <c r="I213" s="5" t="s">
        <v>129</v>
      </c>
      <c r="J213" s="5" t="s">
        <v>130</v>
      </c>
      <c r="K213" s="5" t="s">
        <v>131</v>
      </c>
      <c r="L213" s="5" t="s">
        <v>132</v>
      </c>
      <c r="M213" s="5" t="s">
        <v>367</v>
      </c>
      <c r="N213" s="5" t="s">
        <v>372</v>
      </c>
      <c r="O213" s="5" t="s">
        <v>377</v>
      </c>
      <c r="P213" s="5" t="str">
        <f>P8</f>
        <v>1Q19</v>
      </c>
      <c r="Q213" s="5" t="s">
        <v>396</v>
      </c>
      <c r="R213" s="5" t="s">
        <v>402</v>
      </c>
      <c r="T213" s="5" t="str">
        <f>T175</f>
        <v>1QT19 - IFRS 16</v>
      </c>
      <c r="U213" s="5" t="str">
        <f>U175</f>
        <v>2QT19 - IFRS 16</v>
      </c>
      <c r="V213" s="5" t="str">
        <f>V175</f>
        <v>3QT19 - IFRS 16</v>
      </c>
    </row>
    <row r="214" spans="2:22" outlineLevel="2" x14ac:dyDescent="0.25">
      <c r="B214" s="32" t="s">
        <v>54</v>
      </c>
      <c r="C214" s="25" t="s">
        <v>145</v>
      </c>
      <c r="D214" s="79"/>
      <c r="E214" s="79"/>
      <c r="F214" s="79"/>
      <c r="G214" s="79"/>
      <c r="H214" s="79">
        <f>Português!H214</f>
        <v>191.44848780311776</v>
      </c>
      <c r="I214" s="79">
        <f>Português!I214</f>
        <v>191.9635449349353</v>
      </c>
      <c r="J214" s="79">
        <f>Português!J214</f>
        <v>179.73246972249203</v>
      </c>
      <c r="K214" s="79">
        <f>Português!K214</f>
        <v>220.30715576945457</v>
      </c>
      <c r="L214" s="79">
        <f>Português!L214</f>
        <v>273.48798586168994</v>
      </c>
      <c r="M214" s="79">
        <f>Português!M214</f>
        <v>198.73396829236853</v>
      </c>
      <c r="N214" s="79">
        <f>Português!N214</f>
        <v>179.09408726759267</v>
      </c>
      <c r="O214" s="79">
        <f>Português!O214</f>
        <v>219.19856293158898</v>
      </c>
      <c r="P214" s="79">
        <f>Português!P214</f>
        <v>260.32760000000002</v>
      </c>
      <c r="Q214" s="79">
        <f>Português!Q214</f>
        <v>251.86299999999983</v>
      </c>
      <c r="R214" s="79">
        <f>Português!R214</f>
        <v>218.06487634606594</v>
      </c>
      <c r="T214" s="79">
        <f>Português!T214</f>
        <v>272.02799999999996</v>
      </c>
      <c r="U214" s="79">
        <f>Português!U214</f>
        <v>264.69899999999984</v>
      </c>
      <c r="V214" s="79">
        <f>Português!V214</f>
        <v>231.70960520614886</v>
      </c>
    </row>
    <row r="215" spans="2:22" outlineLevel="2" x14ac:dyDescent="0.25">
      <c r="B215" s="45" t="s">
        <v>171</v>
      </c>
      <c r="C215" s="40" t="s">
        <v>145</v>
      </c>
      <c r="D215" s="90"/>
      <c r="E215" s="90"/>
      <c r="F215" s="90"/>
      <c r="G215" s="90"/>
      <c r="H215" s="85">
        <f>Português!H215</f>
        <v>6.0242368499999994</v>
      </c>
      <c r="I215" s="85">
        <f>Português!I215</f>
        <v>6.6669999999999998</v>
      </c>
      <c r="J215" s="85">
        <f>Português!J215</f>
        <v>7.0949999999999998</v>
      </c>
      <c r="K215" s="85">
        <f>Português!K215</f>
        <v>18.80874150999999</v>
      </c>
      <c r="L215" s="85">
        <f>Português!L215</f>
        <v>8.3765723999999988</v>
      </c>
      <c r="M215" s="85">
        <f>Português!M215</f>
        <v>9</v>
      </c>
      <c r="N215" s="85">
        <f>Português!N215</f>
        <v>9.7270420000000009</v>
      </c>
      <c r="O215" s="85">
        <f>Português!O215</f>
        <v>9.1549999999999994</v>
      </c>
      <c r="P215" s="85">
        <f>Português!P215</f>
        <v>10.69301637</v>
      </c>
      <c r="Q215" s="85">
        <f>Português!Q215</f>
        <v>11.01398363</v>
      </c>
      <c r="R215" s="85">
        <f>Português!R215</f>
        <v>11.983914550000012</v>
      </c>
      <c r="T215" s="85">
        <f>Português!T215</f>
        <v>22.055190667608386</v>
      </c>
      <c r="U215" s="85">
        <f>Português!U215</f>
        <v>23.942809332391612</v>
      </c>
      <c r="V215" s="85">
        <f>Português!V215</f>
        <v>27.295533679864221</v>
      </c>
    </row>
    <row r="216" spans="2:22" outlineLevel="2" x14ac:dyDescent="0.25">
      <c r="B216" s="45" t="s">
        <v>172</v>
      </c>
      <c r="C216" s="40" t="s">
        <v>145</v>
      </c>
      <c r="D216" s="90"/>
      <c r="E216" s="90"/>
      <c r="F216" s="90"/>
      <c r="G216" s="90"/>
      <c r="H216" s="81">
        <f>Português!H216</f>
        <v>0.1885677</v>
      </c>
      <c r="I216" s="81">
        <f>Português!I216</f>
        <v>0.374</v>
      </c>
      <c r="J216" s="81">
        <f>Português!J216</f>
        <v>0.88900000000000001</v>
      </c>
      <c r="K216" s="81">
        <f>Português!K216</f>
        <v>0.94117630999999979</v>
      </c>
      <c r="L216" s="81">
        <f>Português!L216</f>
        <v>0.99946377999999991</v>
      </c>
      <c r="M216" s="81">
        <f>Português!M216</f>
        <v>1.3</v>
      </c>
      <c r="N216" s="81">
        <f>Português!N216</f>
        <v>1.4172940000000001</v>
      </c>
      <c r="O216" s="81">
        <f>Português!O216</f>
        <v>2.4830000000000001</v>
      </c>
      <c r="P216" s="81">
        <f>Português!P216</f>
        <v>6.4059999999999997</v>
      </c>
      <c r="Q216" s="81">
        <f>Português!Q216</f>
        <v>5.1234139999999995</v>
      </c>
      <c r="R216" s="81">
        <f>Português!R216</f>
        <v>5.2960270999999892</v>
      </c>
      <c r="T216" s="81">
        <f>Português!T216</f>
        <v>6.4059999999999997</v>
      </c>
      <c r="U216" s="81">
        <f>Português!U216</f>
        <v>5.1234139999999995</v>
      </c>
      <c r="V216" s="81">
        <f>Português!V216</f>
        <v>5.2941205299999865</v>
      </c>
    </row>
    <row r="217" spans="2:22" outlineLevel="2" x14ac:dyDescent="0.25">
      <c r="B217" s="32" t="s">
        <v>13</v>
      </c>
      <c r="C217" s="25" t="s">
        <v>145</v>
      </c>
      <c r="D217" s="79"/>
      <c r="E217" s="79"/>
      <c r="F217" s="79"/>
      <c r="G217" s="79"/>
      <c r="H217" s="79">
        <f>Português!H217</f>
        <v>197.66129235311774</v>
      </c>
      <c r="I217" s="79">
        <f>Português!I217</f>
        <v>199.0045449349353</v>
      </c>
      <c r="J217" s="79">
        <f>Português!J217</f>
        <v>187.71646972249204</v>
      </c>
      <c r="K217" s="79">
        <f>Português!K217</f>
        <v>240.05707358945455</v>
      </c>
      <c r="L217" s="79">
        <f>Português!L217</f>
        <v>282.86402204168991</v>
      </c>
      <c r="M217" s="79">
        <f>Português!M217</f>
        <v>209.03396829236854</v>
      </c>
      <c r="N217" s="79">
        <f>Português!N217</f>
        <v>190.23842326759268</v>
      </c>
      <c r="O217" s="79">
        <f>Português!O217</f>
        <v>230.83656293158899</v>
      </c>
      <c r="P217" s="79">
        <f>Português!P217</f>
        <v>277.42661637000003</v>
      </c>
      <c r="Q217" s="79">
        <f>Português!Q217</f>
        <v>268.00039762999984</v>
      </c>
      <c r="R217" s="79">
        <f>Português!R217</f>
        <v>235.34481799606596</v>
      </c>
      <c r="T217" s="79">
        <f>Português!T217</f>
        <v>300.48919066760834</v>
      </c>
      <c r="U217" s="79">
        <f>Português!U217</f>
        <v>293.76522333239149</v>
      </c>
      <c r="V217" s="79">
        <f>Português!V217</f>
        <v>264.29925941601306</v>
      </c>
    </row>
    <row r="218" spans="2:22" outlineLevel="2" x14ac:dyDescent="0.25">
      <c r="B218" s="31" t="s">
        <v>239</v>
      </c>
      <c r="C218" s="32" t="s">
        <v>25</v>
      </c>
      <c r="D218" s="71"/>
      <c r="E218" s="71"/>
      <c r="F218" s="71"/>
      <c r="G218" s="71"/>
      <c r="H218" s="71">
        <f>Português!H218</f>
        <v>0.22264842661467946</v>
      </c>
      <c r="I218" s="71">
        <f>Português!I218</f>
        <v>0.21473774523834424</v>
      </c>
      <c r="J218" s="71">
        <f>Português!J218</f>
        <v>0.18967168774224683</v>
      </c>
      <c r="K218" s="71">
        <f>Português!K218</f>
        <v>0.22998764464577642</v>
      </c>
      <c r="L218" s="71">
        <f>Português!L218</f>
        <v>0.25953885030281543</v>
      </c>
      <c r="M218" s="71">
        <f>Português!M218</f>
        <v>0.18815802371879226</v>
      </c>
      <c r="N218" s="71">
        <f>Português!N218</f>
        <v>0.16347228816491099</v>
      </c>
      <c r="O218" s="71">
        <f>Português!O218</f>
        <v>0.19056256301480884</v>
      </c>
      <c r="P218" s="71">
        <f>Português!P218</f>
        <v>0.22070534317422438</v>
      </c>
      <c r="Q218" s="71">
        <f>Português!Q218</f>
        <v>0.20998953002375689</v>
      </c>
      <c r="R218" s="71">
        <f>Português!R218</f>
        <v>0.17886457293561411</v>
      </c>
      <c r="T218" s="71">
        <f>Português!T218</f>
        <v>0.23905265765123973</v>
      </c>
      <c r="U218" s="71">
        <f>Português!U218</f>
        <v>0.23017734947564714</v>
      </c>
      <c r="V218" s="71">
        <f>Português!V218</f>
        <v>0.20087025737458344</v>
      </c>
    </row>
    <row r="219" spans="2:22" x14ac:dyDescent="0.25">
      <c r="D219" s="61"/>
      <c r="E219" s="61"/>
      <c r="F219" s="61"/>
      <c r="G219" s="61"/>
      <c r="H219" s="61"/>
      <c r="I219" s="61"/>
      <c r="J219" s="61"/>
      <c r="K219" s="61"/>
      <c r="L219" s="61"/>
      <c r="M219" s="61"/>
    </row>
    <row r="220" spans="2:22" x14ac:dyDescent="0.25">
      <c r="D220" s="61"/>
      <c r="E220" s="61"/>
      <c r="F220" s="61"/>
      <c r="G220" s="61"/>
      <c r="H220" s="61"/>
      <c r="I220" s="61"/>
      <c r="J220" s="61"/>
      <c r="K220" s="61"/>
      <c r="L220" s="61"/>
      <c r="M220" s="61"/>
    </row>
    <row r="221" spans="2:22" x14ac:dyDescent="0.25">
      <c r="B221" s="6" t="s">
        <v>173</v>
      </c>
    </row>
    <row r="222" spans="2:22" outlineLevel="1" x14ac:dyDescent="0.25">
      <c r="B222" s="5" t="s">
        <v>10</v>
      </c>
      <c r="C222" s="5" t="s">
        <v>133</v>
      </c>
      <c r="D222" s="5" t="s">
        <v>124</v>
      </c>
      <c r="E222" s="5" t="s">
        <v>125</v>
      </c>
      <c r="F222" s="5" t="s">
        <v>126</v>
      </c>
      <c r="G222" s="5" t="s">
        <v>127</v>
      </c>
      <c r="H222" s="5" t="s">
        <v>128</v>
      </c>
      <c r="I222" s="5" t="s">
        <v>129</v>
      </c>
      <c r="J222" s="5" t="s">
        <v>130</v>
      </c>
      <c r="K222" s="5" t="s">
        <v>131</v>
      </c>
      <c r="L222" s="5" t="s">
        <v>132</v>
      </c>
      <c r="M222" s="5" t="s">
        <v>367</v>
      </c>
      <c r="N222" s="5" t="s">
        <v>372</v>
      </c>
      <c r="O222" s="5" t="s">
        <v>377</v>
      </c>
      <c r="P222" s="5" t="str">
        <f>P8</f>
        <v>1Q19</v>
      </c>
      <c r="Q222" s="5" t="s">
        <v>396</v>
      </c>
      <c r="R222" s="5" t="s">
        <v>402</v>
      </c>
      <c r="T222" s="5" t="str">
        <f>T175</f>
        <v>1QT19 - IFRS 16</v>
      </c>
      <c r="U222" s="5" t="str">
        <f>U175</f>
        <v>2QT19 - IFRS 16</v>
      </c>
      <c r="V222" s="5" t="str">
        <f>V175</f>
        <v>3QT19 - IFRS 16</v>
      </c>
    </row>
    <row r="223" spans="2:22" outlineLevel="1" x14ac:dyDescent="0.25">
      <c r="B223" s="25" t="s">
        <v>174</v>
      </c>
      <c r="C223" s="25" t="s">
        <v>145</v>
      </c>
      <c r="D223" s="36"/>
      <c r="E223" s="36"/>
      <c r="F223" s="36"/>
      <c r="G223" s="36"/>
      <c r="H223" s="86">
        <f>Português!H223</f>
        <v>1881.5553196701494</v>
      </c>
      <c r="I223" s="86">
        <f>Português!I223</f>
        <v>1950.5</v>
      </c>
      <c r="J223" s="86">
        <f>Português!J223</f>
        <v>2143.0200000000004</v>
      </c>
      <c r="K223" s="86">
        <f>Português!K223</f>
        <v>2336.1480000000001</v>
      </c>
      <c r="L223" s="86">
        <f>Português!L223</f>
        <v>2450.4940000000001</v>
      </c>
      <c r="M223" s="86">
        <f>Português!M223</f>
        <v>4758.8999999999996</v>
      </c>
      <c r="N223" s="86">
        <f>Português!N223</f>
        <v>4635.777</v>
      </c>
      <c r="O223" s="86">
        <f>Português!O223</f>
        <v>4876.6739275386781</v>
      </c>
      <c r="P223" s="86">
        <f>Português!P223</f>
        <v>5175.5310000000009</v>
      </c>
      <c r="Q223" s="86">
        <f>Português!Q223</f>
        <v>5232.201</v>
      </c>
      <c r="R223" s="86">
        <f>Português!R223</f>
        <v>10039.836000000001</v>
      </c>
      <c r="T223" s="86">
        <f>Português!T223</f>
        <v>5978.7511107679957</v>
      </c>
      <c r="U223" s="86">
        <f>Português!U223</f>
        <v>6087.942</v>
      </c>
      <c r="V223" s="86">
        <f>Português!V223</f>
        <v>10896.109</v>
      </c>
    </row>
    <row r="224" spans="2:22" outlineLevel="1" x14ac:dyDescent="0.25">
      <c r="B224" s="28" t="s">
        <v>175</v>
      </c>
      <c r="C224" s="25" t="s">
        <v>145</v>
      </c>
      <c r="D224" s="47"/>
      <c r="E224" s="47"/>
      <c r="F224" s="47"/>
      <c r="G224" s="47"/>
      <c r="H224" s="82">
        <f>Português!H224</f>
        <v>1115.7090000000001</v>
      </c>
      <c r="I224" s="82">
        <f>Português!I224</f>
        <v>1042.7</v>
      </c>
      <c r="J224" s="82">
        <f>Português!J224</f>
        <v>1131.9040000000002</v>
      </c>
      <c r="K224" s="82">
        <f>Português!K224</f>
        <v>1238.9780000000001</v>
      </c>
      <c r="L224" s="82">
        <f>Português!L224</f>
        <v>1249.9190000000001</v>
      </c>
      <c r="M224" s="82">
        <f>Português!M224</f>
        <v>1138.5999999999999</v>
      </c>
      <c r="N224" s="82">
        <f>Português!N224</f>
        <v>1096.297</v>
      </c>
      <c r="O224" s="82">
        <f>Português!O224</f>
        <v>1275.9539903886778</v>
      </c>
      <c r="P224" s="82">
        <f>Português!P224</f>
        <v>1227.3130000000001</v>
      </c>
      <c r="Q224" s="82">
        <f>Português!Q224</f>
        <v>1926.2579999999998</v>
      </c>
      <c r="R224" s="82">
        <f>Português!R224</f>
        <v>1934.2089999999994</v>
      </c>
      <c r="T224" s="82">
        <f>Português!T224</f>
        <v>1227.3130000000001</v>
      </c>
      <c r="U224" s="82">
        <f>Português!U224</f>
        <v>1926.2579999999998</v>
      </c>
      <c r="V224" s="82">
        <f>Português!V224</f>
        <v>1934.2089999999994</v>
      </c>
    </row>
    <row r="225" spans="2:22" outlineLevel="1" x14ac:dyDescent="0.25">
      <c r="B225" s="41" t="s">
        <v>182</v>
      </c>
      <c r="C225" s="40" t="s">
        <v>145</v>
      </c>
      <c r="D225" s="53"/>
      <c r="E225" s="53"/>
      <c r="F225" s="53"/>
      <c r="G225" s="53"/>
      <c r="H225" s="81">
        <f>Português!H225</f>
        <v>71.391000000000005</v>
      </c>
      <c r="I225" s="81">
        <f>Português!I225</f>
        <v>56.2</v>
      </c>
      <c r="J225" s="81">
        <f>Português!J225</f>
        <v>62.487000000000002</v>
      </c>
      <c r="K225" s="81">
        <f>Português!K225</f>
        <v>104.209</v>
      </c>
      <c r="L225" s="81">
        <f>Português!L225</f>
        <v>347.75</v>
      </c>
      <c r="M225" s="81">
        <f>Português!M225</f>
        <v>113</v>
      </c>
      <c r="N225" s="81">
        <f>Português!N225</f>
        <v>89.153999999999996</v>
      </c>
      <c r="O225" s="81">
        <f>Português!O225</f>
        <v>185.48434180000004</v>
      </c>
      <c r="P225" s="81">
        <f>Português!P225</f>
        <v>143.035</v>
      </c>
      <c r="Q225" s="81">
        <f>Português!Q225</f>
        <v>142.95099999999999</v>
      </c>
      <c r="R225" s="81">
        <f>Português!R225</f>
        <v>169.62</v>
      </c>
      <c r="T225" s="81">
        <f>Português!T225</f>
        <v>143.035</v>
      </c>
      <c r="U225" s="81">
        <f>Português!U225</f>
        <v>142.95099999999999</v>
      </c>
      <c r="V225" s="81">
        <f>Português!V225</f>
        <v>169.62</v>
      </c>
    </row>
    <row r="226" spans="2:22" outlineLevel="1" x14ac:dyDescent="0.25">
      <c r="B226" s="41" t="s">
        <v>183</v>
      </c>
      <c r="C226" s="40" t="s">
        <v>145</v>
      </c>
      <c r="D226" s="53"/>
      <c r="E226" s="53"/>
      <c r="F226" s="53"/>
      <c r="G226" s="53"/>
      <c r="H226" s="81">
        <f>Português!H226</f>
        <v>830.29700000000003</v>
      </c>
      <c r="I226" s="81">
        <f>Português!I226</f>
        <v>717.1</v>
      </c>
      <c r="J226" s="81">
        <f>Português!J226</f>
        <v>767.27700000000004</v>
      </c>
      <c r="K226" s="81">
        <f>Português!K226</f>
        <v>802.81399999999996</v>
      </c>
      <c r="L226" s="81">
        <f>Português!L226</f>
        <v>572.82299999999998</v>
      </c>
      <c r="M226" s="81">
        <f>Português!M226</f>
        <v>671.9</v>
      </c>
      <c r="N226" s="81">
        <f>Português!N226</f>
        <v>619.96100000000001</v>
      </c>
      <c r="O226" s="81">
        <f>Português!O226</f>
        <v>702.36294742000007</v>
      </c>
      <c r="P226" s="81">
        <f>Português!P226</f>
        <v>639.81700000000001</v>
      </c>
      <c r="Q226" s="81">
        <f>Português!Q226</f>
        <v>1093.973</v>
      </c>
      <c r="R226" s="81">
        <f>Português!R226</f>
        <v>1151.5889999999999</v>
      </c>
      <c r="T226" s="81">
        <f>Português!T226</f>
        <v>639.81700000000001</v>
      </c>
      <c r="U226" s="81">
        <f>Português!U226</f>
        <v>1093.973</v>
      </c>
      <c r="V226" s="81">
        <f>Português!V226</f>
        <v>1151.5889999999999</v>
      </c>
    </row>
    <row r="227" spans="2:22" outlineLevel="1" x14ac:dyDescent="0.25">
      <c r="B227" s="41" t="s">
        <v>184</v>
      </c>
      <c r="C227" s="40" t="s">
        <v>145</v>
      </c>
      <c r="D227" s="53"/>
      <c r="E227" s="53"/>
      <c r="F227" s="53"/>
      <c r="G227" s="53"/>
      <c r="H227" s="81">
        <f>Português!H227</f>
        <v>51.832000000000001</v>
      </c>
      <c r="I227" s="81">
        <f>Português!I227</f>
        <v>90.8</v>
      </c>
      <c r="J227" s="81">
        <f>Português!J227</f>
        <v>120</v>
      </c>
      <c r="K227" s="81">
        <f>Português!K227</f>
        <v>143.048</v>
      </c>
      <c r="L227" s="81">
        <f>Português!L227</f>
        <v>120.2</v>
      </c>
      <c r="M227" s="81">
        <f>Português!M227</f>
        <v>133.19999999999999</v>
      </c>
      <c r="N227" s="81">
        <f>Português!N227</f>
        <v>153.69999999999999</v>
      </c>
      <c r="O227" s="81">
        <f>Português!O227</f>
        <v>152.74700000000001</v>
      </c>
      <c r="P227" s="81">
        <f>Português!P227</f>
        <v>167.571</v>
      </c>
      <c r="Q227" s="81">
        <f>Português!Q227</f>
        <v>173.709</v>
      </c>
      <c r="R227" s="81">
        <f>Português!R227</f>
        <v>146.12899999999999</v>
      </c>
      <c r="T227" s="81">
        <f>Português!T227</f>
        <v>167.571</v>
      </c>
      <c r="U227" s="81">
        <f>Português!U227</f>
        <v>173.709</v>
      </c>
      <c r="V227" s="81">
        <f>Português!V227</f>
        <v>146.12899999999999</v>
      </c>
    </row>
    <row r="228" spans="2:22" outlineLevel="1" x14ac:dyDescent="0.25">
      <c r="B228" s="41" t="s">
        <v>185</v>
      </c>
      <c r="C228" s="40" t="s">
        <v>145</v>
      </c>
      <c r="D228" s="53"/>
      <c r="E228" s="53"/>
      <c r="F228" s="53"/>
      <c r="G228" s="53"/>
      <c r="H228" s="81">
        <f>Português!H228</f>
        <v>13.805999999999999</v>
      </c>
      <c r="I228" s="81">
        <f>Português!I228</f>
        <v>14.2</v>
      </c>
      <c r="J228" s="81">
        <f>Português!J228</f>
        <v>14.666</v>
      </c>
      <c r="K228" s="81">
        <f>Português!K228</f>
        <v>14.226000000000001</v>
      </c>
      <c r="L228" s="81">
        <f>Português!L228</f>
        <v>12.553000000000001</v>
      </c>
      <c r="M228" s="81">
        <f>Português!M228</f>
        <v>14.9</v>
      </c>
      <c r="N228" s="81">
        <f>Português!N228</f>
        <v>12.407</v>
      </c>
      <c r="O228" s="81">
        <f>Português!O228</f>
        <v>19.18699737</v>
      </c>
      <c r="P228" s="81">
        <f>Português!P228</f>
        <v>17.748999999999999</v>
      </c>
      <c r="Q228" s="81">
        <f>Português!Q228</f>
        <v>20.271000000000001</v>
      </c>
      <c r="R228" s="81">
        <f>Português!R228</f>
        <v>21.050999999999998</v>
      </c>
      <c r="T228" s="81">
        <f>Português!T228</f>
        <v>17.748999999999999</v>
      </c>
      <c r="U228" s="81">
        <f>Português!U228</f>
        <v>20.271000000000001</v>
      </c>
      <c r="V228" s="81">
        <f>Português!V228</f>
        <v>21.050999999999998</v>
      </c>
    </row>
    <row r="229" spans="2:22" outlineLevel="1" x14ac:dyDescent="0.25">
      <c r="B229" s="41" t="s">
        <v>186</v>
      </c>
      <c r="C229" s="40" t="s">
        <v>145</v>
      </c>
      <c r="D229" s="53"/>
      <c r="E229" s="53"/>
      <c r="F229" s="53"/>
      <c r="G229" s="53"/>
      <c r="H229" s="81">
        <f>Português!H229</f>
        <v>15.821</v>
      </c>
      <c r="I229" s="81">
        <f>Português!I229</f>
        <v>16.399999999999999</v>
      </c>
      <c r="J229" s="81">
        <f>Português!J229</f>
        <v>20.395</v>
      </c>
      <c r="K229" s="81">
        <f>Português!K229</f>
        <v>26.504999999999999</v>
      </c>
      <c r="L229" s="81">
        <f>Português!L229</f>
        <v>21.588999999999999</v>
      </c>
      <c r="M229" s="81">
        <f>Português!M229</f>
        <v>23.3</v>
      </c>
      <c r="N229" s="81">
        <f>Português!N229</f>
        <v>35.935000000000002</v>
      </c>
      <c r="O229" s="81">
        <f>Português!O229</f>
        <v>65.287021069999994</v>
      </c>
      <c r="P229" s="81">
        <f>Português!P229</f>
        <v>68.602000000000004</v>
      </c>
      <c r="Q229" s="81">
        <f>Português!Q229</f>
        <v>83.122</v>
      </c>
      <c r="R229" s="81">
        <f>Português!R229</f>
        <v>82.581999999999994</v>
      </c>
      <c r="T229" s="81">
        <f>Português!T229</f>
        <v>68.602000000000004</v>
      </c>
      <c r="U229" s="81">
        <f>Português!U229</f>
        <v>83.122</v>
      </c>
      <c r="V229" s="81">
        <f>Português!V229</f>
        <v>82.581999999999994</v>
      </c>
    </row>
    <row r="230" spans="2:22" outlineLevel="1" x14ac:dyDescent="0.25">
      <c r="B230" s="41" t="s">
        <v>187</v>
      </c>
      <c r="C230" s="40" t="s">
        <v>145</v>
      </c>
      <c r="D230" s="53"/>
      <c r="E230" s="53"/>
      <c r="F230" s="53"/>
      <c r="G230" s="53"/>
      <c r="H230" s="81">
        <f>Português!H230</f>
        <v>10.018000000000001</v>
      </c>
      <c r="I230" s="81">
        <f>Português!I230</f>
        <v>11.4</v>
      </c>
      <c r="J230" s="81">
        <f>Português!J230</f>
        <v>13.159000000000001</v>
      </c>
      <c r="K230" s="81">
        <f>Português!K230</f>
        <v>16.635000000000002</v>
      </c>
      <c r="L230" s="81">
        <f>Português!L230</f>
        <v>22.382999999999999</v>
      </c>
      <c r="M230" s="81">
        <f>Português!M230</f>
        <v>35</v>
      </c>
      <c r="N230" s="81">
        <f>Português!N230</f>
        <v>33.869999999999997</v>
      </c>
      <c r="O230" s="81">
        <f>Português!O230</f>
        <v>36.424999999999997</v>
      </c>
      <c r="P230" s="81">
        <f>Português!P230</f>
        <v>68.59</v>
      </c>
      <c r="Q230" s="81">
        <f>Português!Q230</f>
        <v>307.39999999999998</v>
      </c>
      <c r="R230" s="81">
        <f>Português!R230</f>
        <v>255.81</v>
      </c>
      <c r="T230" s="81">
        <f>Português!T230</f>
        <v>68.59</v>
      </c>
      <c r="U230" s="81">
        <f>Português!U230</f>
        <v>307.39999999999998</v>
      </c>
      <c r="V230" s="81">
        <f>Português!V230</f>
        <v>255.81</v>
      </c>
    </row>
    <row r="231" spans="2:22" outlineLevel="1" x14ac:dyDescent="0.25">
      <c r="B231" s="41" t="s">
        <v>188</v>
      </c>
      <c r="C231" s="40" t="s">
        <v>145</v>
      </c>
      <c r="D231" s="53"/>
      <c r="E231" s="53"/>
      <c r="F231" s="53"/>
      <c r="G231" s="53"/>
      <c r="H231" s="81">
        <f>Português!H231</f>
        <v>25.646000000000001</v>
      </c>
      <c r="I231" s="81">
        <f>Português!I231</f>
        <v>32.4</v>
      </c>
      <c r="J231" s="81">
        <f>Português!J231</f>
        <v>30.106000000000002</v>
      </c>
      <c r="K231" s="81">
        <f>Português!K231</f>
        <v>26.21</v>
      </c>
      <c r="L231" s="81">
        <f>Português!L231</f>
        <v>28.745999999999999</v>
      </c>
      <c r="M231" s="81">
        <f>Português!M231</f>
        <v>29.7</v>
      </c>
      <c r="N231" s="81">
        <f>Português!N231</f>
        <v>27.646000000000001</v>
      </c>
      <c r="O231" s="81">
        <f>Português!O231</f>
        <v>10.695</v>
      </c>
      <c r="P231" s="81">
        <f>Português!P231</f>
        <v>0</v>
      </c>
      <c r="Q231" s="81">
        <f>Português!Q231</f>
        <v>0</v>
      </c>
      <c r="R231" s="81">
        <f>Português!R231</f>
        <v>0</v>
      </c>
      <c r="T231" s="81">
        <f>Português!T231</f>
        <v>0</v>
      </c>
      <c r="U231" s="81">
        <f>Português!U231</f>
        <v>0</v>
      </c>
      <c r="V231" s="81">
        <f>Português!V231</f>
        <v>0</v>
      </c>
    </row>
    <row r="232" spans="2:22" outlineLevel="1" x14ac:dyDescent="0.25">
      <c r="B232" s="41" t="s">
        <v>189</v>
      </c>
      <c r="C232" s="40" t="s">
        <v>145</v>
      </c>
      <c r="D232" s="53"/>
      <c r="E232" s="53"/>
      <c r="F232" s="53"/>
      <c r="G232" s="53"/>
      <c r="H232" s="81">
        <f>Português!H232</f>
        <v>96.897999999999996</v>
      </c>
      <c r="I232" s="81">
        <f>Português!I232</f>
        <v>104.2</v>
      </c>
      <c r="J232" s="81">
        <f>Português!J232</f>
        <v>103.81399999999999</v>
      </c>
      <c r="K232" s="81">
        <f>Português!K232</f>
        <v>105.331</v>
      </c>
      <c r="L232" s="81">
        <f>Português!L232</f>
        <v>123.875</v>
      </c>
      <c r="M232" s="81">
        <f>Português!M232</f>
        <v>117.6</v>
      </c>
      <c r="N232" s="81">
        <f>Português!N232</f>
        <v>123.624</v>
      </c>
      <c r="O232" s="81">
        <f>Português!O232</f>
        <v>103.76568272867783</v>
      </c>
      <c r="P232" s="81">
        <f>Português!P232</f>
        <v>121.949</v>
      </c>
      <c r="Q232" s="81">
        <f>Português!Q232</f>
        <v>104.83199999999999</v>
      </c>
      <c r="R232" s="81">
        <f>Português!R232</f>
        <v>107.428</v>
      </c>
      <c r="T232" s="81">
        <f>Português!T232</f>
        <v>121.949</v>
      </c>
      <c r="U232" s="81">
        <f>Português!U232</f>
        <v>104.83199999999999</v>
      </c>
      <c r="V232" s="81">
        <f>Português!V232</f>
        <v>107.428</v>
      </c>
    </row>
    <row r="233" spans="2:22" outlineLevel="1" x14ac:dyDescent="0.25">
      <c r="B233" s="28" t="s">
        <v>176</v>
      </c>
      <c r="C233" s="25" t="s">
        <v>145</v>
      </c>
      <c r="D233" s="47"/>
      <c r="E233" s="47"/>
      <c r="F233" s="47"/>
      <c r="G233" s="47"/>
      <c r="H233" s="82">
        <f>Português!H233</f>
        <v>765.84631967014934</v>
      </c>
      <c r="I233" s="82">
        <f>Português!I233</f>
        <v>907.80000000000007</v>
      </c>
      <c r="J233" s="82">
        <f>Português!J233</f>
        <v>1011.1160000000001</v>
      </c>
      <c r="K233" s="82">
        <f>Português!K233</f>
        <v>1097.17</v>
      </c>
      <c r="L233" s="82">
        <f>Português!L233</f>
        <v>1200.575</v>
      </c>
      <c r="M233" s="82">
        <f>Português!M233</f>
        <v>3620.2999999999997</v>
      </c>
      <c r="N233" s="82">
        <f>Português!N233</f>
        <v>3539.48</v>
      </c>
      <c r="O233" s="82">
        <f>Português!O233</f>
        <v>3600.7199371500001</v>
      </c>
      <c r="P233" s="82">
        <f>Português!P233</f>
        <v>3948.2180000000003</v>
      </c>
      <c r="Q233" s="82">
        <f>Português!Q233</f>
        <v>3305.9430000000002</v>
      </c>
      <c r="R233" s="82">
        <f>Português!R233</f>
        <v>8105.6270000000013</v>
      </c>
      <c r="T233" s="82">
        <f>Português!T233</f>
        <v>4751.4381107679956</v>
      </c>
      <c r="U233" s="82">
        <f>Português!U233</f>
        <v>4161.6840000000002</v>
      </c>
      <c r="V233" s="82">
        <f>Português!V233</f>
        <v>8961.9000000000015</v>
      </c>
    </row>
    <row r="234" spans="2:22" outlineLevel="1" x14ac:dyDescent="0.25">
      <c r="B234" s="41" t="s">
        <v>190</v>
      </c>
      <c r="C234" s="40" t="s">
        <v>145</v>
      </c>
      <c r="D234" s="53"/>
      <c r="E234" s="53"/>
      <c r="F234" s="53"/>
      <c r="G234" s="53"/>
      <c r="H234" s="81">
        <f>Português!H234</f>
        <v>317.63900000000001</v>
      </c>
      <c r="I234" s="81">
        <f>Português!I234</f>
        <v>405.6</v>
      </c>
      <c r="J234" s="81">
        <f>Português!J234</f>
        <v>464.69600000000003</v>
      </c>
      <c r="K234" s="81">
        <f>Português!K234</f>
        <v>539.31399999999996</v>
      </c>
      <c r="L234" s="81">
        <f>Português!L234</f>
        <v>582.755</v>
      </c>
      <c r="M234" s="81">
        <f>Português!M234</f>
        <v>2938.4</v>
      </c>
      <c r="N234" s="81">
        <f>Português!N234</f>
        <v>2784.76</v>
      </c>
      <c r="O234" s="81">
        <f>Português!O234</f>
        <v>2685.6431887199997</v>
      </c>
      <c r="P234" s="81">
        <f>Português!P234</f>
        <v>2981.2460000000001</v>
      </c>
      <c r="Q234" s="81">
        <f>Português!Q234</f>
        <v>2258.4349999999999</v>
      </c>
      <c r="R234" s="81">
        <f>Português!R234</f>
        <v>6924.4440000000004</v>
      </c>
      <c r="T234" s="81">
        <f>Português!T234</f>
        <v>2981.2460000000001</v>
      </c>
      <c r="U234" s="81">
        <f>Português!U234</f>
        <v>2258.4349999999999</v>
      </c>
      <c r="V234" s="81">
        <f>Português!V234</f>
        <v>6924.4440000000004</v>
      </c>
    </row>
    <row r="235" spans="2:22" outlineLevel="1" x14ac:dyDescent="0.25">
      <c r="B235" s="41" t="s">
        <v>191</v>
      </c>
      <c r="C235" s="40" t="s">
        <v>145</v>
      </c>
      <c r="D235" s="53"/>
      <c r="E235" s="53"/>
      <c r="F235" s="53"/>
      <c r="G235" s="53"/>
      <c r="H235" s="81">
        <f>Português!H235</f>
        <v>66.183999999999997</v>
      </c>
      <c r="I235" s="81">
        <f>Português!I235</f>
        <v>62.1</v>
      </c>
      <c r="J235" s="81">
        <f>Português!J235</f>
        <v>65.887</v>
      </c>
      <c r="K235" s="81">
        <f>Português!K235</f>
        <v>64.917000000000002</v>
      </c>
      <c r="L235" s="81">
        <f>Português!L235</f>
        <v>74.8</v>
      </c>
      <c r="M235" s="81">
        <f>Português!M235</f>
        <v>64.099999999999994</v>
      </c>
      <c r="N235" s="81">
        <f>Português!N235</f>
        <v>82.656000000000006</v>
      </c>
      <c r="O235" s="81">
        <f>Português!O235</f>
        <v>126.00466</v>
      </c>
      <c r="P235" s="81">
        <f>Português!P235</f>
        <v>125.458</v>
      </c>
      <c r="Q235" s="81">
        <f>Português!Q235</f>
        <v>149.71299999999999</v>
      </c>
      <c r="R235" s="81">
        <f>Português!R235</f>
        <v>171.19800000000001</v>
      </c>
      <c r="T235" s="81">
        <f>Português!T235</f>
        <v>127.32893999799634</v>
      </c>
      <c r="U235" s="81">
        <f>Português!U235</f>
        <v>153.47300000000001</v>
      </c>
      <c r="V235" s="81">
        <f>Português!V235</f>
        <v>176.77699999999999</v>
      </c>
    </row>
    <row r="236" spans="2:22" outlineLevel="1" x14ac:dyDescent="0.25">
      <c r="B236" s="41" t="s">
        <v>192</v>
      </c>
      <c r="C236" s="40" t="s">
        <v>145</v>
      </c>
      <c r="D236" s="53"/>
      <c r="E236" s="53"/>
      <c r="F236" s="53"/>
      <c r="G236" s="53"/>
      <c r="H236" s="81">
        <f>Português!H236</f>
        <v>39.5</v>
      </c>
      <c r="I236" s="81">
        <f>Português!I236</f>
        <v>62.6</v>
      </c>
      <c r="J236" s="81">
        <f>Português!J236</f>
        <v>66.087000000000003</v>
      </c>
      <c r="K236" s="81">
        <f>Português!K236</f>
        <v>58.506999999999998</v>
      </c>
      <c r="L236" s="81">
        <f>Português!L236</f>
        <v>65.238</v>
      </c>
      <c r="M236" s="81">
        <f>Português!M236</f>
        <v>74.599999999999994</v>
      </c>
      <c r="N236" s="81">
        <f>Português!N236</f>
        <v>87.923000000000002</v>
      </c>
      <c r="O236" s="81">
        <f>Português!O236</f>
        <v>96.890664320000027</v>
      </c>
      <c r="P236" s="81">
        <f>Português!P236</f>
        <v>101.24</v>
      </c>
      <c r="Q236" s="81">
        <f>Português!Q236</f>
        <v>108.215</v>
      </c>
      <c r="R236" s="81">
        <f>Português!R236</f>
        <v>133.92099999999999</v>
      </c>
      <c r="T236" s="81">
        <f>Português!T236</f>
        <v>101.24</v>
      </c>
      <c r="U236" s="81">
        <f>Português!U236</f>
        <v>108.215</v>
      </c>
      <c r="V236" s="81">
        <f>Português!V236</f>
        <v>133.92099999999999</v>
      </c>
    </row>
    <row r="237" spans="2:22" outlineLevel="1" x14ac:dyDescent="0.25">
      <c r="B237" s="41" t="s">
        <v>189</v>
      </c>
      <c r="C237" s="40" t="s">
        <v>145</v>
      </c>
      <c r="D237" s="53"/>
      <c r="E237" s="53"/>
      <c r="F237" s="53"/>
      <c r="G237" s="53"/>
      <c r="H237" s="81">
        <f>Português!H237</f>
        <v>84.095319670149294</v>
      </c>
      <c r="I237" s="81">
        <f>Português!I237</f>
        <v>89.8</v>
      </c>
      <c r="J237" s="81">
        <f>Português!J237</f>
        <v>85.474999999999994</v>
      </c>
      <c r="K237" s="81">
        <f>Português!K237</f>
        <v>88.522999999999996</v>
      </c>
      <c r="L237" s="81">
        <f>Português!L237</f>
        <v>88.704999999999998</v>
      </c>
      <c r="M237" s="81">
        <f>Português!M237</f>
        <v>90.9</v>
      </c>
      <c r="N237" s="81">
        <f>Português!N237</f>
        <v>87.789000000000001</v>
      </c>
      <c r="O237" s="81">
        <f>Português!O237</f>
        <v>121.62426269000011</v>
      </c>
      <c r="P237" s="81">
        <f>Português!P237</f>
        <v>102.056</v>
      </c>
      <c r="Q237" s="81">
        <f>Português!Q237</f>
        <v>120.321</v>
      </c>
      <c r="R237" s="81">
        <f>Português!R237</f>
        <v>124.001</v>
      </c>
      <c r="T237" s="81">
        <f>Português!T237</f>
        <v>102.05500000000001</v>
      </c>
      <c r="U237" s="81">
        <f>Português!U237</f>
        <v>120.321</v>
      </c>
      <c r="V237" s="81">
        <f>Português!V237</f>
        <v>124.001</v>
      </c>
    </row>
    <row r="238" spans="2:22" outlineLevel="1" x14ac:dyDescent="0.25">
      <c r="B238" s="41" t="s">
        <v>193</v>
      </c>
      <c r="C238" s="40" t="s">
        <v>145</v>
      </c>
      <c r="D238" s="53"/>
      <c r="E238" s="53"/>
      <c r="F238" s="53"/>
      <c r="G238" s="53"/>
      <c r="H238" s="81">
        <f>Português!H238</f>
        <v>2.214</v>
      </c>
      <c r="I238" s="81">
        <f>Português!I238</f>
        <v>3.2</v>
      </c>
      <c r="J238" s="81">
        <f>Português!J238</f>
        <v>3.3660000000000001</v>
      </c>
      <c r="K238" s="81">
        <f>Português!K238</f>
        <v>9.1820000000000004</v>
      </c>
      <c r="L238" s="81">
        <f>Português!L238</f>
        <v>9.0120000000000005</v>
      </c>
      <c r="M238" s="81">
        <f>Português!M238</f>
        <v>3.4</v>
      </c>
      <c r="N238" s="81">
        <f>Português!N238</f>
        <v>3.3359999999999999</v>
      </c>
      <c r="O238" s="81">
        <f>Português!O238</f>
        <v>3.3373430000000002</v>
      </c>
      <c r="P238" s="81">
        <f>Português!P238</f>
        <v>3.3319999999999999</v>
      </c>
      <c r="Q238" s="81">
        <f>Português!Q238</f>
        <v>3.3330000000000002</v>
      </c>
      <c r="R238" s="81">
        <f>Português!R238</f>
        <v>3.415</v>
      </c>
      <c r="T238" s="81">
        <f>Português!T238</f>
        <v>3.3319999999999999</v>
      </c>
      <c r="U238" s="81">
        <f>Português!U238</f>
        <v>3.3330000000000002</v>
      </c>
      <c r="V238" s="81">
        <f>Português!V238</f>
        <v>3.415</v>
      </c>
    </row>
    <row r="239" spans="2:22" outlineLevel="1" x14ac:dyDescent="0.25">
      <c r="B239" s="41" t="s">
        <v>187</v>
      </c>
      <c r="C239" s="40" t="s">
        <v>145</v>
      </c>
      <c r="D239" s="53"/>
      <c r="E239" s="53"/>
      <c r="F239" s="53"/>
      <c r="G239" s="53"/>
      <c r="H239" s="81">
        <f>Português!H239</f>
        <v>0.14699999999999999</v>
      </c>
      <c r="I239" s="81">
        <f>Português!I239</f>
        <v>0.1</v>
      </c>
      <c r="J239" s="81">
        <f>Português!J239</f>
        <v>0.152</v>
      </c>
      <c r="K239" s="81">
        <f>Português!K239</f>
        <v>0.14699999999999999</v>
      </c>
      <c r="L239" s="81">
        <f>Português!L239</f>
        <v>0.216</v>
      </c>
      <c r="M239" s="81">
        <f>Português!M239</f>
        <v>2.1</v>
      </c>
      <c r="N239" s="81">
        <f>Português!N239</f>
        <v>1.7989999999999999</v>
      </c>
      <c r="O239" s="81">
        <f>Português!O239</f>
        <v>37.597629670000003</v>
      </c>
      <c r="P239" s="81">
        <f>Português!P239</f>
        <v>38.454000000000001</v>
      </c>
      <c r="Q239" s="81">
        <f>Português!Q239</f>
        <v>38.372</v>
      </c>
      <c r="R239" s="81">
        <f>Português!R239</f>
        <v>38.741999999999997</v>
      </c>
      <c r="T239" s="81">
        <f>Português!T239</f>
        <v>38.454000000000001</v>
      </c>
      <c r="U239" s="81">
        <f>Português!U239</f>
        <v>38.372</v>
      </c>
      <c r="V239" s="81">
        <f>Português!V239</f>
        <v>38.741999999999997</v>
      </c>
    </row>
    <row r="240" spans="2:22" outlineLevel="1" x14ac:dyDescent="0.25">
      <c r="B240" s="41" t="s">
        <v>194</v>
      </c>
      <c r="C240" s="40" t="s">
        <v>145</v>
      </c>
      <c r="D240" s="53"/>
      <c r="E240" s="53"/>
      <c r="F240" s="53"/>
      <c r="G240" s="53"/>
      <c r="H240" s="81">
        <f>Português!H240</f>
        <v>0</v>
      </c>
      <c r="I240" s="81">
        <f>Português!I240</f>
        <v>0</v>
      </c>
      <c r="J240" s="81">
        <f>Português!J240</f>
        <v>0</v>
      </c>
      <c r="K240" s="81">
        <f>Português!K240</f>
        <v>0</v>
      </c>
      <c r="L240" s="81">
        <f>Português!L240</f>
        <v>0</v>
      </c>
      <c r="M240" s="81">
        <f>Português!M240</f>
        <v>0</v>
      </c>
      <c r="N240" s="81">
        <f>Português!N240</f>
        <v>0</v>
      </c>
      <c r="O240" s="81">
        <f>Português!O240</f>
        <v>0</v>
      </c>
      <c r="P240" s="81">
        <f>Português!P240</f>
        <v>0</v>
      </c>
      <c r="Q240" s="81">
        <f>Português!Q240</f>
        <v>0</v>
      </c>
      <c r="R240" s="81">
        <f>Português!R240</f>
        <v>0</v>
      </c>
      <c r="T240" s="81">
        <f>Português!T240</f>
        <v>0</v>
      </c>
      <c r="U240" s="81">
        <f>Português!U240</f>
        <v>0</v>
      </c>
      <c r="V240" s="81">
        <f>Português!V240</f>
        <v>0</v>
      </c>
    </row>
    <row r="241" spans="2:22" outlineLevel="1" x14ac:dyDescent="0.25">
      <c r="B241" s="41" t="s">
        <v>195</v>
      </c>
      <c r="C241" s="40" t="s">
        <v>145</v>
      </c>
      <c r="D241" s="53"/>
      <c r="E241" s="53"/>
      <c r="F241" s="53"/>
      <c r="G241" s="53"/>
      <c r="H241" s="81">
        <f>Português!H241</f>
        <v>235.16</v>
      </c>
      <c r="I241" s="81">
        <f>Português!I241</f>
        <v>261.5</v>
      </c>
      <c r="J241" s="81">
        <f>Português!J241</f>
        <v>283.113</v>
      </c>
      <c r="K241" s="81">
        <f>Português!K241</f>
        <v>290.62200000000001</v>
      </c>
      <c r="L241" s="81">
        <f>Português!L241</f>
        <v>331.18599999999998</v>
      </c>
      <c r="M241" s="81">
        <f>Português!M241</f>
        <v>361.6</v>
      </c>
      <c r="N241" s="81">
        <f>Português!N241</f>
        <v>395.66800000000001</v>
      </c>
      <c r="O241" s="81">
        <f>Português!O241</f>
        <v>414.52829161</v>
      </c>
      <c r="P241" s="81">
        <f>Português!P241</f>
        <v>455.505</v>
      </c>
      <c r="Q241" s="81">
        <f>Português!Q241</f>
        <v>492.322</v>
      </c>
      <c r="R241" s="81">
        <f>Português!R241</f>
        <v>531.34</v>
      </c>
      <c r="T241" s="81">
        <f>Português!T241</f>
        <v>1256.8551707700001</v>
      </c>
      <c r="U241" s="81">
        <f>Português!U241</f>
        <v>1344.3030000000001</v>
      </c>
      <c r="V241" s="81">
        <f>Português!V241</f>
        <v>1382.0340000000001</v>
      </c>
    </row>
    <row r="242" spans="2:22" outlineLevel="1" x14ac:dyDescent="0.25">
      <c r="B242" s="41" t="s">
        <v>196</v>
      </c>
      <c r="C242" s="40" t="s">
        <v>145</v>
      </c>
      <c r="D242" s="53"/>
      <c r="E242" s="53"/>
      <c r="F242" s="53"/>
      <c r="G242" s="53"/>
      <c r="H242" s="81">
        <f>Português!H242</f>
        <v>20.907</v>
      </c>
      <c r="I242" s="81">
        <f>Português!I242</f>
        <v>22.9</v>
      </c>
      <c r="J242" s="81">
        <f>Português!J242</f>
        <v>42.34</v>
      </c>
      <c r="K242" s="81">
        <f>Português!K242</f>
        <v>45.957999999999998</v>
      </c>
      <c r="L242" s="81">
        <f>Português!L242</f>
        <v>48.662999999999997</v>
      </c>
      <c r="M242" s="81">
        <f>Português!M242</f>
        <v>85.2</v>
      </c>
      <c r="N242" s="81">
        <f>Português!N242</f>
        <v>95.549000000000007</v>
      </c>
      <c r="O242" s="81">
        <f>Português!O242</f>
        <v>115.09389713999998</v>
      </c>
      <c r="P242" s="81">
        <f>Português!P242</f>
        <v>140.92699999999999</v>
      </c>
      <c r="Q242" s="81">
        <f>Português!Q242</f>
        <v>135.232</v>
      </c>
      <c r="R242" s="81">
        <f>Português!R242</f>
        <v>178.566</v>
      </c>
      <c r="T242" s="81">
        <f>Português!T242</f>
        <v>140.92699999999999</v>
      </c>
      <c r="U242" s="81">
        <f>Português!U242</f>
        <v>135.232</v>
      </c>
      <c r="V242" s="81">
        <f>Português!V242</f>
        <v>178.566</v>
      </c>
    </row>
    <row r="243" spans="2:22" outlineLevel="1" x14ac:dyDescent="0.25">
      <c r="B243" s="25" t="s">
        <v>177</v>
      </c>
      <c r="C243" s="25" t="s">
        <v>145</v>
      </c>
      <c r="D243" s="47"/>
      <c r="E243" s="47"/>
      <c r="F243" s="47"/>
      <c r="G243" s="47"/>
      <c r="H243" s="82">
        <f>Português!H243</f>
        <v>1881.5553196701494</v>
      </c>
      <c r="I243" s="82">
        <f>Português!I243</f>
        <v>1950.5000000000005</v>
      </c>
      <c r="J243" s="82">
        <f>Português!J243</f>
        <v>2143.02</v>
      </c>
      <c r="K243" s="82">
        <f>Português!K243</f>
        <v>2336.1480000000001</v>
      </c>
      <c r="L243" s="82">
        <f>Português!L243</f>
        <v>2450.491</v>
      </c>
      <c r="M243" s="82">
        <f>Português!M243</f>
        <v>4758.8999999999996</v>
      </c>
      <c r="N243" s="82">
        <f>Português!N243</f>
        <v>4635.777</v>
      </c>
      <c r="O243" s="82">
        <f>Português!O243</f>
        <v>4876.6735366500006</v>
      </c>
      <c r="P243" s="82">
        <f>Português!P243</f>
        <v>5175.5309999999999</v>
      </c>
      <c r="Q243" s="82">
        <f>Português!Q243</f>
        <v>5232.2010000000009</v>
      </c>
      <c r="R243" s="82">
        <f>Português!R243</f>
        <v>10039.835999999999</v>
      </c>
      <c r="T243" s="82">
        <f>Português!T243</f>
        <v>5978.7509656312068</v>
      </c>
      <c r="U243" s="82">
        <f>Português!U243</f>
        <v>6087.9130000000005</v>
      </c>
      <c r="V243" s="82">
        <f>Português!V243</f>
        <v>10896.093999999999</v>
      </c>
    </row>
    <row r="244" spans="2:22" outlineLevel="1" x14ac:dyDescent="0.25">
      <c r="B244" s="28" t="s">
        <v>178</v>
      </c>
      <c r="C244" s="25" t="s">
        <v>145</v>
      </c>
      <c r="D244" s="47"/>
      <c r="E244" s="47"/>
      <c r="F244" s="47"/>
      <c r="G244" s="47"/>
      <c r="H244" s="82">
        <f>Português!H244</f>
        <v>899.38431967014947</v>
      </c>
      <c r="I244" s="82">
        <f>Português!I244</f>
        <v>814.50400000000036</v>
      </c>
      <c r="J244" s="82">
        <f>Português!J244</f>
        <v>862.5</v>
      </c>
      <c r="K244" s="82">
        <f>Português!K244</f>
        <v>1539.9960000000001</v>
      </c>
      <c r="L244" s="82">
        <f>Português!L244</f>
        <v>1451.5819999999999</v>
      </c>
      <c r="M244" s="82">
        <f>Português!M244</f>
        <v>1085.6000000000001</v>
      </c>
      <c r="N244" s="82">
        <f>Português!N244</f>
        <v>760.67199999999991</v>
      </c>
      <c r="O244" s="82">
        <f>Português!O244</f>
        <v>987.49611200000004</v>
      </c>
      <c r="P244" s="82">
        <f>Português!P244</f>
        <v>1060.0730000000001</v>
      </c>
      <c r="Q244" s="82">
        <f>Português!Q244</f>
        <v>993.50700000000018</v>
      </c>
      <c r="R244" s="82">
        <f>Português!R244</f>
        <v>1006.9980000000002</v>
      </c>
      <c r="T244" s="82">
        <f>Português!T244</f>
        <v>1088.8271102018762</v>
      </c>
      <c r="U244" s="82">
        <f>Português!U244</f>
        <v>1024.576</v>
      </c>
      <c r="V244" s="82">
        <f>Português!V244</f>
        <v>1039.2040000000002</v>
      </c>
    </row>
    <row r="245" spans="2:22" outlineLevel="1" x14ac:dyDescent="0.25">
      <c r="B245" s="41" t="s">
        <v>366</v>
      </c>
      <c r="C245" s="40" t="s">
        <v>145</v>
      </c>
      <c r="D245" s="53"/>
      <c r="E245" s="53"/>
      <c r="F245" s="53"/>
      <c r="G245" s="53"/>
      <c r="H245" s="81">
        <f>Português!H245</f>
        <v>0</v>
      </c>
      <c r="I245" s="81">
        <f>Português!I245</f>
        <v>0</v>
      </c>
      <c r="J245" s="81">
        <f>Português!J245</f>
        <v>0</v>
      </c>
      <c r="K245" s="81">
        <f>Português!K245</f>
        <v>0</v>
      </c>
      <c r="L245" s="81">
        <f>Português!L245</f>
        <v>0</v>
      </c>
      <c r="M245" s="81">
        <f>Português!M245</f>
        <v>6.1</v>
      </c>
      <c r="N245" s="81">
        <f>Português!N245</f>
        <v>4.1130000000000004</v>
      </c>
      <c r="O245" s="81">
        <f>Português!O245</f>
        <v>0</v>
      </c>
      <c r="P245" s="81">
        <f>Português!P245</f>
        <v>0</v>
      </c>
      <c r="Q245" s="81">
        <f>Português!Q245</f>
        <v>0</v>
      </c>
      <c r="R245" s="81">
        <f>Português!R245</f>
        <v>21.006</v>
      </c>
      <c r="T245" s="81">
        <f>Português!T245</f>
        <v>0</v>
      </c>
      <c r="U245" s="81">
        <f>Português!U245</f>
        <v>0</v>
      </c>
      <c r="V245" s="81">
        <f>Português!V245</f>
        <v>21.006</v>
      </c>
    </row>
    <row r="246" spans="2:22" outlineLevel="1" x14ac:dyDescent="0.25">
      <c r="B246" s="41" t="s">
        <v>197</v>
      </c>
      <c r="C246" s="40" t="s">
        <v>145</v>
      </c>
      <c r="D246" s="53"/>
      <c r="E246" s="53"/>
      <c r="F246" s="53"/>
      <c r="G246" s="53"/>
      <c r="H246" s="81">
        <f>Português!H246</f>
        <v>40.052</v>
      </c>
      <c r="I246" s="81">
        <f>Português!I246</f>
        <v>47.3</v>
      </c>
      <c r="J246" s="81">
        <f>Português!J246</f>
        <v>50.887</v>
      </c>
      <c r="K246" s="81">
        <f>Português!K246</f>
        <v>56.139000000000003</v>
      </c>
      <c r="L246" s="81">
        <f>Português!L246</f>
        <v>61.625999999999998</v>
      </c>
      <c r="M246" s="81">
        <f>Português!M246</f>
        <v>63.5</v>
      </c>
      <c r="N246" s="81">
        <f>Português!N246</f>
        <v>58.343000000000004</v>
      </c>
      <c r="O246" s="81">
        <f>Português!O246</f>
        <v>61.381</v>
      </c>
      <c r="P246" s="81">
        <f>Português!P246</f>
        <v>62.506999999999998</v>
      </c>
      <c r="Q246" s="81">
        <f>Português!Q246</f>
        <v>45.302</v>
      </c>
      <c r="R246" s="81">
        <f>Português!R246</f>
        <v>40.198</v>
      </c>
      <c r="T246" s="81">
        <f>Português!T246</f>
        <v>62.505000000000003</v>
      </c>
      <c r="U246" s="81">
        <f>Português!U246</f>
        <v>45.302</v>
      </c>
      <c r="V246" s="81">
        <f>Português!V246</f>
        <v>40.198</v>
      </c>
    </row>
    <row r="247" spans="2:22" outlineLevel="1" x14ac:dyDescent="0.25">
      <c r="B247" s="41" t="s">
        <v>198</v>
      </c>
      <c r="C247" s="40" t="s">
        <v>145</v>
      </c>
      <c r="D247" s="53"/>
      <c r="E247" s="53"/>
      <c r="F247" s="53"/>
      <c r="G247" s="53"/>
      <c r="H247" s="81">
        <f>Português!H247</f>
        <v>314.81299999999999</v>
      </c>
      <c r="I247" s="81">
        <f>Português!I247</f>
        <v>334.7</v>
      </c>
      <c r="J247" s="81">
        <f>Português!J247</f>
        <v>356.41</v>
      </c>
      <c r="K247" s="81">
        <f>Português!K247</f>
        <v>359.47</v>
      </c>
      <c r="L247" s="81">
        <f>Português!L247</f>
        <v>350.41999999999996</v>
      </c>
      <c r="M247" s="81">
        <f>Português!M247</f>
        <v>374.5</v>
      </c>
      <c r="N247" s="81">
        <f>Português!N247</f>
        <v>399.83</v>
      </c>
      <c r="O247" s="81">
        <f>Português!O247</f>
        <v>408.125</v>
      </c>
      <c r="P247" s="81">
        <f>Português!P247</f>
        <v>414.30200000000002</v>
      </c>
      <c r="Q247" s="81">
        <f>Português!Q247</f>
        <v>417.99700000000001</v>
      </c>
      <c r="R247" s="81">
        <f>Português!R247</f>
        <v>512.18100000000004</v>
      </c>
      <c r="T247" s="81">
        <f>Português!T247</f>
        <v>414.30200000000002</v>
      </c>
      <c r="U247" s="81">
        <f>Português!U247</f>
        <v>417.99700000000001</v>
      </c>
      <c r="V247" s="81">
        <f>Português!V247</f>
        <v>512.18100000000004</v>
      </c>
    </row>
    <row r="248" spans="2:22" outlineLevel="1" x14ac:dyDescent="0.25">
      <c r="B248" s="41" t="s">
        <v>199</v>
      </c>
      <c r="C248" s="40" t="s">
        <v>145</v>
      </c>
      <c r="D248" s="53"/>
      <c r="E248" s="53"/>
      <c r="F248" s="53"/>
      <c r="G248" s="53"/>
      <c r="H248" s="81">
        <f>Português!H248</f>
        <v>54.494999999999997</v>
      </c>
      <c r="I248" s="81">
        <f>Português!I248</f>
        <v>58.7</v>
      </c>
      <c r="J248" s="81">
        <f>Português!J248</f>
        <v>54.283000000000001</v>
      </c>
      <c r="K248" s="81">
        <f>Português!K248</f>
        <v>55.155999999999999</v>
      </c>
      <c r="L248" s="81">
        <f>Português!L248</f>
        <v>54.723999999999997</v>
      </c>
      <c r="M248" s="81">
        <f>Português!M248</f>
        <v>62.3</v>
      </c>
      <c r="N248" s="81">
        <f>Português!N248</f>
        <v>60.304000000000002</v>
      </c>
      <c r="O248" s="81">
        <f>Português!O248</f>
        <v>65.180999999999997</v>
      </c>
      <c r="P248" s="81">
        <f>Português!P248</f>
        <v>62.664000000000001</v>
      </c>
      <c r="Q248" s="81">
        <f>Português!Q248</f>
        <v>66.268000000000001</v>
      </c>
      <c r="R248" s="81">
        <f>Português!R248</f>
        <v>2.0750000000000002</v>
      </c>
      <c r="T248" s="81">
        <f>Português!T248</f>
        <v>62.664000000000001</v>
      </c>
      <c r="U248" s="81">
        <f>Português!U248</f>
        <v>66.268000000000001</v>
      </c>
      <c r="V248" s="81">
        <f>Português!V248</f>
        <v>2.0750000000000002</v>
      </c>
    </row>
    <row r="249" spans="2:22" outlineLevel="1" x14ac:dyDescent="0.25">
      <c r="B249" s="41" t="s">
        <v>200</v>
      </c>
      <c r="C249" s="40" t="s">
        <v>145</v>
      </c>
      <c r="D249" s="53"/>
      <c r="E249" s="53"/>
      <c r="F249" s="53"/>
      <c r="G249" s="53"/>
      <c r="H249" s="81">
        <f>Português!H249</f>
        <v>71.882000000000005</v>
      </c>
      <c r="I249" s="81">
        <f>Português!I249</f>
        <v>84.8</v>
      </c>
      <c r="J249" s="81">
        <f>Português!J249</f>
        <v>99.662999999999997</v>
      </c>
      <c r="K249" s="81">
        <f>Português!K249</f>
        <v>96.197999999999993</v>
      </c>
      <c r="L249" s="81">
        <f>Português!L249</f>
        <v>88.738</v>
      </c>
      <c r="M249" s="81">
        <f>Português!M249</f>
        <v>105.4</v>
      </c>
      <c r="N249" s="81">
        <f>Português!N249</f>
        <v>118.083</v>
      </c>
      <c r="O249" s="81">
        <f>Português!O249</f>
        <v>112.947</v>
      </c>
      <c r="P249" s="81">
        <f>Português!P249</f>
        <v>110.321</v>
      </c>
      <c r="Q249" s="81">
        <f>Português!Q249</f>
        <v>125.661</v>
      </c>
      <c r="R249" s="81">
        <f>Português!R249</f>
        <v>142.70500000000001</v>
      </c>
      <c r="T249" s="81">
        <f>Português!T249</f>
        <v>110.321</v>
      </c>
      <c r="U249" s="81">
        <f>Português!U249</f>
        <v>125.661</v>
      </c>
      <c r="V249" s="81">
        <f>Português!V249</f>
        <v>142.70500000000001</v>
      </c>
    </row>
    <row r="250" spans="2:22" outlineLevel="1" x14ac:dyDescent="0.25">
      <c r="B250" s="41" t="s">
        <v>201</v>
      </c>
      <c r="C250" s="40" t="s">
        <v>145</v>
      </c>
      <c r="D250" s="53"/>
      <c r="E250" s="53"/>
      <c r="F250" s="53"/>
      <c r="G250" s="53"/>
      <c r="H250" s="81">
        <f>Português!H250</f>
        <v>35.229999999999997</v>
      </c>
      <c r="I250" s="81">
        <f>Português!I250</f>
        <v>35.5</v>
      </c>
      <c r="J250" s="81">
        <f>Português!J250</f>
        <v>53.506999999999998</v>
      </c>
      <c r="K250" s="81">
        <f>Português!K250</f>
        <v>59.249000000000002</v>
      </c>
      <c r="L250" s="81">
        <f>Português!L250</f>
        <v>45.847999999999999</v>
      </c>
      <c r="M250" s="81">
        <f>Português!M250</f>
        <v>50.8</v>
      </c>
      <c r="N250" s="81">
        <f>Português!N250</f>
        <v>58.235999999999997</v>
      </c>
      <c r="O250" s="81">
        <f>Português!O250</f>
        <v>55.89</v>
      </c>
      <c r="P250" s="81">
        <f>Português!P250</f>
        <v>63.350999999999999</v>
      </c>
      <c r="Q250" s="81">
        <f>Português!Q250</f>
        <v>74.397999999999996</v>
      </c>
      <c r="R250" s="81">
        <f>Português!R250</f>
        <v>69.331000000000003</v>
      </c>
      <c r="T250" s="81">
        <f>Português!T250</f>
        <v>63.350999999999999</v>
      </c>
      <c r="U250" s="81">
        <f>Português!U250</f>
        <v>74.397999999999996</v>
      </c>
      <c r="V250" s="81">
        <f>Português!V250</f>
        <v>69.331000000000003</v>
      </c>
    </row>
    <row r="251" spans="2:22" outlineLevel="1" x14ac:dyDescent="0.25">
      <c r="B251" s="41" t="s">
        <v>202</v>
      </c>
      <c r="C251" s="40" t="s">
        <v>145</v>
      </c>
      <c r="D251" s="53"/>
      <c r="E251" s="53"/>
      <c r="F251" s="53"/>
      <c r="G251" s="53"/>
      <c r="H251" s="81">
        <f>Português!H251</f>
        <v>67.759</v>
      </c>
      <c r="I251" s="81">
        <f>Português!I251</f>
        <v>50.2</v>
      </c>
      <c r="J251" s="81">
        <f>Português!J251</f>
        <v>48.152999999999999</v>
      </c>
      <c r="K251" s="81">
        <f>Português!K251</f>
        <v>54.478999999999999</v>
      </c>
      <c r="L251" s="81">
        <f>Português!L251</f>
        <v>69.415000000000006</v>
      </c>
      <c r="M251" s="81">
        <f>Português!M251</f>
        <v>43.7</v>
      </c>
      <c r="N251" s="81">
        <f>Português!N251</f>
        <v>34.963000000000001</v>
      </c>
      <c r="O251" s="81">
        <f>Português!O251</f>
        <v>33.86</v>
      </c>
      <c r="P251" s="81">
        <f>Português!P251</f>
        <v>90.162999999999997</v>
      </c>
      <c r="Q251" s="81">
        <f>Português!Q251</f>
        <v>90.375</v>
      </c>
      <c r="R251" s="81">
        <f>Português!R251</f>
        <v>73.744</v>
      </c>
      <c r="T251" s="81">
        <f>Português!T251</f>
        <v>90.162999999999997</v>
      </c>
      <c r="U251" s="81">
        <f>Português!U251</f>
        <v>90.375</v>
      </c>
      <c r="V251" s="81">
        <f>Português!V251</f>
        <v>73.744</v>
      </c>
    </row>
    <row r="252" spans="2:22" outlineLevel="1" x14ac:dyDescent="0.25">
      <c r="B252" s="41" t="s">
        <v>203</v>
      </c>
      <c r="C252" s="40" t="s">
        <v>145</v>
      </c>
      <c r="D252" s="53"/>
      <c r="E252" s="53"/>
      <c r="F252" s="53"/>
      <c r="G252" s="53"/>
      <c r="H252" s="81">
        <f>Português!H252</f>
        <v>302.94900000000001</v>
      </c>
      <c r="I252" s="81">
        <f>Português!I252</f>
        <v>191.5</v>
      </c>
      <c r="J252" s="81">
        <f>Português!J252</f>
        <v>178.97</v>
      </c>
      <c r="K252" s="81">
        <f>Português!K252</f>
        <v>836.33799999999997</v>
      </c>
      <c r="L252" s="81">
        <f>Português!L252</f>
        <v>766.21900000000005</v>
      </c>
      <c r="M252" s="81">
        <f>Português!M252</f>
        <v>367.3</v>
      </c>
      <c r="N252" s="81">
        <f>Português!N252</f>
        <v>14.563000000000001</v>
      </c>
      <c r="O252" s="81">
        <f>Português!O252</f>
        <v>184.51300000000001</v>
      </c>
      <c r="P252" s="81">
        <f>Português!P252</f>
        <v>184.51400000000001</v>
      </c>
      <c r="Q252" s="81">
        <f>Português!Q252</f>
        <v>104.556</v>
      </c>
      <c r="R252" s="81">
        <f>Português!R252</f>
        <v>102.104</v>
      </c>
      <c r="T252" s="81">
        <f>Português!T252</f>
        <v>184.51300000000001</v>
      </c>
      <c r="U252" s="81">
        <f>Português!U252</f>
        <v>104.556</v>
      </c>
      <c r="V252" s="81">
        <f>Português!V252</f>
        <v>102.104</v>
      </c>
    </row>
    <row r="253" spans="2:22" outlineLevel="1" x14ac:dyDescent="0.25">
      <c r="B253" s="41" t="s">
        <v>385</v>
      </c>
      <c r="C253" s="40" t="s">
        <v>145</v>
      </c>
      <c r="D253" s="53"/>
      <c r="E253" s="53"/>
      <c r="F253" s="53"/>
      <c r="G253" s="53"/>
      <c r="H253" s="81">
        <f>Português!H253</f>
        <v>0</v>
      </c>
      <c r="I253" s="81">
        <f>Português!I253</f>
        <v>0</v>
      </c>
      <c r="J253" s="81">
        <f>Português!J253</f>
        <v>0</v>
      </c>
      <c r="K253" s="81">
        <f>Português!K253</f>
        <v>0</v>
      </c>
      <c r="L253" s="81">
        <f>Português!L253</f>
        <v>0</v>
      </c>
      <c r="M253" s="81">
        <f>Português!M253</f>
        <v>0</v>
      </c>
      <c r="N253" s="81">
        <f>Português!N253</f>
        <v>0</v>
      </c>
      <c r="O253" s="81">
        <f>Português!O253</f>
        <v>0</v>
      </c>
      <c r="P253" s="81">
        <f>Português!P253</f>
        <v>0</v>
      </c>
      <c r="Q253" s="81">
        <f>Português!Q253</f>
        <v>0</v>
      </c>
      <c r="R253" s="81">
        <f>Português!R253</f>
        <v>0</v>
      </c>
      <c r="T253" s="81">
        <f>Português!T253</f>
        <v>28.744110201876119</v>
      </c>
      <c r="U253" s="81">
        <f>Português!U253</f>
        <v>31.068999999999999</v>
      </c>
      <c r="V253" s="81">
        <f>Português!V253</f>
        <v>32.206000000000003</v>
      </c>
    </row>
    <row r="254" spans="2:22" outlineLevel="1" x14ac:dyDescent="0.25">
      <c r="B254" s="41" t="s">
        <v>207</v>
      </c>
      <c r="C254" s="40" t="s">
        <v>145</v>
      </c>
      <c r="D254" s="53"/>
      <c r="E254" s="53"/>
      <c r="F254" s="53"/>
      <c r="G254" s="53"/>
      <c r="H254" s="81">
        <f>Português!H254</f>
        <v>0</v>
      </c>
      <c r="I254" s="81">
        <f>Português!I254</f>
        <v>0</v>
      </c>
      <c r="J254" s="81">
        <f>Português!J254</f>
        <v>0</v>
      </c>
      <c r="K254" s="81">
        <f>Português!K254</f>
        <v>0</v>
      </c>
      <c r="L254" s="81">
        <f>Português!L254</f>
        <v>0</v>
      </c>
      <c r="M254" s="81">
        <f>Português!M254</f>
        <v>0</v>
      </c>
      <c r="N254" s="81">
        <f>Português!N254</f>
        <v>0</v>
      </c>
      <c r="O254" s="81">
        <f>Português!O254</f>
        <v>42.657111999999998</v>
      </c>
      <c r="P254" s="81">
        <f>Português!P254</f>
        <v>42.658000000000001</v>
      </c>
      <c r="Q254" s="81">
        <f>Português!Q254</f>
        <v>42.667000000000002</v>
      </c>
      <c r="R254" s="81">
        <f>Português!R254</f>
        <v>4.0380000000000003</v>
      </c>
      <c r="T254" s="81">
        <f>Português!T254</f>
        <v>42.656999999999996</v>
      </c>
      <c r="U254" s="81">
        <f>Português!U254</f>
        <v>42.667000000000002</v>
      </c>
      <c r="V254" s="81">
        <f>Português!V254</f>
        <v>4.0380000000000003</v>
      </c>
    </row>
    <row r="255" spans="2:22" outlineLevel="1" x14ac:dyDescent="0.25">
      <c r="B255" s="41" t="s">
        <v>204</v>
      </c>
      <c r="C255" s="40" t="s">
        <v>145</v>
      </c>
      <c r="D255" s="53"/>
      <c r="E255" s="53"/>
      <c r="F255" s="53"/>
      <c r="G255" s="53"/>
      <c r="H255" s="81">
        <f>Português!H255</f>
        <v>12.204319670149362</v>
      </c>
      <c r="I255" s="81">
        <f>Português!I255</f>
        <v>11.804000000000361</v>
      </c>
      <c r="J255" s="81">
        <f>Português!J255</f>
        <v>20.626999999999999</v>
      </c>
      <c r="K255" s="81">
        <f>Português!K255</f>
        <v>22.966999999999999</v>
      </c>
      <c r="L255" s="81">
        <f>Português!L255</f>
        <v>14.592000000000001</v>
      </c>
      <c r="M255" s="81">
        <f>Português!M255</f>
        <v>12</v>
      </c>
      <c r="N255" s="81">
        <f>Português!N255</f>
        <v>12.237</v>
      </c>
      <c r="O255" s="81">
        <f>Português!O255</f>
        <v>22.942</v>
      </c>
      <c r="P255" s="81">
        <f>Português!P255</f>
        <v>29.593</v>
      </c>
      <c r="Q255" s="81">
        <f>Português!Q255</f>
        <v>26.283000000000001</v>
      </c>
      <c r="R255" s="81">
        <f>Português!R255</f>
        <v>39.616</v>
      </c>
      <c r="T255" s="81">
        <f>Português!T255</f>
        <v>29.606999999999999</v>
      </c>
      <c r="U255" s="81">
        <f>Português!U255</f>
        <v>26.283000000000001</v>
      </c>
      <c r="V255" s="81">
        <f>Português!V255</f>
        <v>39.616</v>
      </c>
    </row>
    <row r="256" spans="2:22" outlineLevel="1" x14ac:dyDescent="0.25">
      <c r="B256" s="28" t="s">
        <v>179</v>
      </c>
      <c r="C256" s="25" t="s">
        <v>145</v>
      </c>
      <c r="D256" s="47"/>
      <c r="E256" s="47"/>
      <c r="F256" s="47"/>
      <c r="G256" s="47"/>
      <c r="H256" s="82">
        <f>Português!H256</f>
        <v>317.83499999999998</v>
      </c>
      <c r="I256" s="82">
        <f>Português!I256</f>
        <v>322.5</v>
      </c>
      <c r="J256" s="82">
        <f>Português!J256</f>
        <v>320.11499999999995</v>
      </c>
      <c r="K256" s="82">
        <f>Português!K256</f>
        <v>324.14900000000006</v>
      </c>
      <c r="L256" s="82">
        <f>Português!L256</f>
        <v>313.25400000000002</v>
      </c>
      <c r="M256" s="82">
        <f>Português!M256</f>
        <v>307.8</v>
      </c>
      <c r="N256" s="82">
        <f>Português!N256</f>
        <v>319.25399999999996</v>
      </c>
      <c r="O256" s="82">
        <f>Português!O256</f>
        <v>283.32258396000003</v>
      </c>
      <c r="P256" s="82">
        <f>Português!P256</f>
        <v>291.56500000000005</v>
      </c>
      <c r="Q256" s="82">
        <f>Português!Q256</f>
        <v>302.21300000000002</v>
      </c>
      <c r="R256" s="82">
        <f>Português!R256</f>
        <v>2314.5050000000001</v>
      </c>
      <c r="T256" s="82">
        <f>Português!T256</f>
        <v>1069.6750000000002</v>
      </c>
      <c r="U256" s="82">
        <f>Português!U256</f>
        <v>1134.183</v>
      </c>
      <c r="V256" s="82">
        <f>Português!V256</f>
        <v>3149.357</v>
      </c>
    </row>
    <row r="257" spans="2:22" s="53" customFormat="1" outlineLevel="1" x14ac:dyDescent="0.25">
      <c r="B257" s="95" t="s">
        <v>366</v>
      </c>
      <c r="C257" s="53" t="s">
        <v>145</v>
      </c>
      <c r="H257" s="81">
        <f>Português!H257</f>
        <v>0</v>
      </c>
      <c r="I257" s="81">
        <f>Português!I257</f>
        <v>0</v>
      </c>
      <c r="J257" s="81">
        <f>Português!J257</f>
        <v>0</v>
      </c>
      <c r="K257" s="81">
        <f>Português!K257</f>
        <v>0</v>
      </c>
      <c r="L257" s="81">
        <f>Português!L257</f>
        <v>0</v>
      </c>
      <c r="M257" s="81">
        <f>Português!M257</f>
        <v>0</v>
      </c>
      <c r="N257" s="81">
        <f>Português!N257</f>
        <v>0</v>
      </c>
      <c r="O257" s="81">
        <f>Português!O257</f>
        <v>0</v>
      </c>
      <c r="P257" s="81">
        <f>Português!P257</f>
        <v>0</v>
      </c>
      <c r="Q257" s="81">
        <f>Português!Q257</f>
        <v>0</v>
      </c>
      <c r="R257" s="81">
        <f>Português!R257</f>
        <v>1996.7449999999999</v>
      </c>
      <c r="S257" s="40"/>
      <c r="T257" s="81">
        <f>Português!T257</f>
        <v>0</v>
      </c>
      <c r="U257" s="81">
        <f>Português!U257</f>
        <v>0</v>
      </c>
      <c r="V257" s="81">
        <f>Português!V257</f>
        <v>1996.7449999999999</v>
      </c>
    </row>
    <row r="258" spans="2:22" outlineLevel="1" x14ac:dyDescent="0.25">
      <c r="B258" s="41" t="s">
        <v>201</v>
      </c>
      <c r="C258" s="40" t="s">
        <v>145</v>
      </c>
      <c r="D258" s="53"/>
      <c r="E258" s="53"/>
      <c r="F258" s="53"/>
      <c r="G258" s="53"/>
      <c r="H258" s="81">
        <f>Português!H258</f>
        <v>26.149000000000001</v>
      </c>
      <c r="I258" s="81">
        <f>Português!I258</f>
        <v>22.1</v>
      </c>
      <c r="J258" s="81">
        <f>Português!J258</f>
        <v>22.263000000000002</v>
      </c>
      <c r="K258" s="81">
        <f>Português!K258</f>
        <v>21.652999999999999</v>
      </c>
      <c r="L258" s="81">
        <f>Português!L258</f>
        <v>11.257999999999999</v>
      </c>
      <c r="M258" s="81">
        <f>Português!M258</f>
        <v>11.9</v>
      </c>
      <c r="N258" s="81">
        <f>Português!N258</f>
        <v>11.935</v>
      </c>
      <c r="O258" s="81">
        <f>Português!O258</f>
        <v>11.966535209999998</v>
      </c>
      <c r="P258" s="81">
        <f>Português!P258</f>
        <v>11.97</v>
      </c>
      <c r="Q258" s="81">
        <f>Português!Q258</f>
        <v>12.021000000000001</v>
      </c>
      <c r="R258" s="81">
        <f>Português!R258</f>
        <v>12.073</v>
      </c>
      <c r="T258" s="81">
        <f>Português!T258</f>
        <v>11.97</v>
      </c>
      <c r="U258" s="81">
        <f>Português!U258</f>
        <v>12.021000000000001</v>
      </c>
      <c r="V258" s="81">
        <f>Português!V258</f>
        <v>12.073</v>
      </c>
    </row>
    <row r="259" spans="2:22" outlineLevel="1" x14ac:dyDescent="0.25">
      <c r="B259" s="41" t="s">
        <v>385</v>
      </c>
      <c r="C259" s="40" t="s">
        <v>145</v>
      </c>
      <c r="D259" s="53"/>
      <c r="E259" s="53"/>
      <c r="F259" s="53"/>
      <c r="G259" s="53"/>
      <c r="H259" s="81">
        <f>Português!H259</f>
        <v>0</v>
      </c>
      <c r="I259" s="81">
        <f>Português!I259</f>
        <v>0</v>
      </c>
      <c r="J259" s="81">
        <f>Português!J259</f>
        <v>0</v>
      </c>
      <c r="K259" s="81">
        <f>Português!K259</f>
        <v>0</v>
      </c>
      <c r="L259" s="81">
        <f>Português!L259</f>
        <v>0</v>
      </c>
      <c r="M259" s="81">
        <f>Português!M259</f>
        <v>0</v>
      </c>
      <c r="N259" s="81">
        <f>Português!N259</f>
        <v>0</v>
      </c>
      <c r="O259" s="81">
        <f>Português!O259</f>
        <v>0</v>
      </c>
      <c r="P259" s="81">
        <f>Português!P259</f>
        <v>0</v>
      </c>
      <c r="Q259" s="81">
        <f>Português!Q259</f>
        <v>0</v>
      </c>
      <c r="R259" s="81">
        <f>Português!R259</f>
        <v>0</v>
      </c>
      <c r="T259" s="81">
        <f>Português!T259</f>
        <v>778.11</v>
      </c>
      <c r="U259" s="81">
        <f>Português!U259</f>
        <v>831.97</v>
      </c>
      <c r="V259" s="81">
        <f>Português!V259</f>
        <v>834.85199999999998</v>
      </c>
    </row>
    <row r="260" spans="2:22" outlineLevel="1" x14ac:dyDescent="0.25">
      <c r="B260" s="41" t="s">
        <v>205</v>
      </c>
      <c r="C260" s="40" t="s">
        <v>145</v>
      </c>
      <c r="D260" s="53"/>
      <c r="E260" s="53"/>
      <c r="F260" s="53"/>
      <c r="G260" s="53"/>
      <c r="H260" s="81">
        <f>Português!H260</f>
        <v>236.733</v>
      </c>
      <c r="I260" s="81">
        <f>Português!I260</f>
        <v>239</v>
      </c>
      <c r="J260" s="81">
        <f>Português!J260</f>
        <v>241.57</v>
      </c>
      <c r="K260" s="81">
        <f>Português!K260</f>
        <v>248.78399999999999</v>
      </c>
      <c r="L260" s="81">
        <f>Português!L260</f>
        <v>248.69800000000001</v>
      </c>
      <c r="M260" s="81">
        <f>Português!M260</f>
        <v>245.5</v>
      </c>
      <c r="N260" s="81">
        <f>Português!N260</f>
        <v>256.17899999999997</v>
      </c>
      <c r="O260" s="81">
        <f>Português!O260</f>
        <v>263.44115694999999</v>
      </c>
      <c r="P260" s="81">
        <f>Português!P260</f>
        <v>272.29000000000002</v>
      </c>
      <c r="Q260" s="81">
        <f>Português!Q260</f>
        <v>283.49599999999998</v>
      </c>
      <c r="R260" s="81">
        <f>Português!R260</f>
        <v>293.14699999999999</v>
      </c>
      <c r="T260" s="81">
        <f>Português!T260</f>
        <v>272.29000000000002</v>
      </c>
      <c r="U260" s="81">
        <f>Português!U260</f>
        <v>283.49599999999998</v>
      </c>
      <c r="V260" s="81">
        <f>Português!V260</f>
        <v>293.14699999999999</v>
      </c>
    </row>
    <row r="261" spans="2:22" outlineLevel="1" x14ac:dyDescent="0.25">
      <c r="B261" s="41" t="s">
        <v>207</v>
      </c>
      <c r="C261" s="40" t="s">
        <v>145</v>
      </c>
      <c r="D261" s="53"/>
      <c r="E261" s="53"/>
      <c r="F261" s="53"/>
      <c r="G261" s="53"/>
      <c r="H261" s="81">
        <f>Português!H261</f>
        <v>35.298999999999999</v>
      </c>
      <c r="I261" s="81">
        <f>Português!I261</f>
        <v>47.4</v>
      </c>
      <c r="J261" s="81">
        <f>Português!J261</f>
        <v>47.720999999999997</v>
      </c>
      <c r="K261" s="81">
        <f>Português!K261</f>
        <v>48.015999999999998</v>
      </c>
      <c r="L261" s="81">
        <f>Português!L261</f>
        <v>48.311999999999998</v>
      </c>
      <c r="M261" s="81">
        <f>Português!M261</f>
        <v>42.6</v>
      </c>
      <c r="N261" s="81">
        <f>Português!N261</f>
        <v>42.616</v>
      </c>
      <c r="O261" s="81">
        <f>Português!O261</f>
        <v>0</v>
      </c>
      <c r="P261" s="81">
        <f>Português!P261</f>
        <v>0</v>
      </c>
      <c r="Q261" s="81">
        <f>Português!Q261</f>
        <v>0</v>
      </c>
      <c r="R261" s="81">
        <f>Português!R261</f>
        <v>0</v>
      </c>
      <c r="T261" s="81">
        <f>Português!T261</f>
        <v>0</v>
      </c>
      <c r="U261" s="81">
        <f>Português!U261</f>
        <v>0</v>
      </c>
      <c r="V261" s="81">
        <f>Português!V261</f>
        <v>0</v>
      </c>
    </row>
    <row r="262" spans="2:22" outlineLevel="1" x14ac:dyDescent="0.25">
      <c r="B262" s="41" t="s">
        <v>208</v>
      </c>
      <c r="C262" s="40" t="s">
        <v>145</v>
      </c>
      <c r="D262" s="53"/>
      <c r="E262" s="53"/>
      <c r="F262" s="53"/>
      <c r="G262" s="53"/>
      <c r="H262" s="81">
        <f>Português!H262</f>
        <v>0</v>
      </c>
      <c r="I262" s="81">
        <f>Português!I262</f>
        <v>0</v>
      </c>
      <c r="J262" s="81">
        <f>Português!J262</f>
        <v>0</v>
      </c>
      <c r="K262" s="81">
        <f>Português!K262</f>
        <v>0</v>
      </c>
      <c r="L262" s="81">
        <f>Português!L262</f>
        <v>0</v>
      </c>
      <c r="M262" s="81">
        <f>Português!M262</f>
        <v>0</v>
      </c>
      <c r="N262" s="81">
        <f>Português!N262</f>
        <v>0</v>
      </c>
      <c r="O262" s="81">
        <f>Português!O262</f>
        <v>0</v>
      </c>
      <c r="P262" s="81">
        <f>Português!P262</f>
        <v>0</v>
      </c>
      <c r="Q262" s="81">
        <f>Português!Q262</f>
        <v>0</v>
      </c>
      <c r="R262" s="81">
        <f>Português!R262</f>
        <v>0</v>
      </c>
      <c r="T262" s="81">
        <f>Português!T262</f>
        <v>0</v>
      </c>
      <c r="U262" s="81">
        <f>Português!U262</f>
        <v>0</v>
      </c>
      <c r="V262" s="81">
        <f>Português!V262</f>
        <v>0</v>
      </c>
    </row>
    <row r="263" spans="2:22" outlineLevel="1" x14ac:dyDescent="0.25">
      <c r="B263" s="41" t="s">
        <v>206</v>
      </c>
      <c r="C263" s="40" t="s">
        <v>145</v>
      </c>
      <c r="D263" s="53"/>
      <c r="E263" s="53"/>
      <c r="F263" s="53"/>
      <c r="G263" s="53"/>
      <c r="H263" s="81">
        <f>Português!H263</f>
        <v>11.831</v>
      </c>
      <c r="I263" s="81">
        <f>Português!I263</f>
        <v>0</v>
      </c>
      <c r="J263" s="81">
        <f>Português!J263</f>
        <v>0</v>
      </c>
      <c r="K263" s="81">
        <f>Português!K263</f>
        <v>0</v>
      </c>
      <c r="L263" s="81">
        <f>Português!L263</f>
        <v>0</v>
      </c>
      <c r="M263" s="81">
        <f>Português!M263</f>
        <v>0</v>
      </c>
      <c r="N263" s="81">
        <f>Português!N263</f>
        <v>0</v>
      </c>
      <c r="O263" s="81">
        <f>Português!O263</f>
        <v>0</v>
      </c>
      <c r="P263" s="81">
        <f>Português!P263</f>
        <v>0</v>
      </c>
      <c r="Q263" s="81">
        <f>Português!Q263</f>
        <v>0</v>
      </c>
      <c r="R263" s="81">
        <f>Português!R263</f>
        <v>0</v>
      </c>
      <c r="T263" s="81">
        <f>Português!T263</f>
        <v>0</v>
      </c>
      <c r="U263" s="81">
        <f>Português!U263</f>
        <v>0</v>
      </c>
      <c r="V263" s="81">
        <f>Português!V263</f>
        <v>0</v>
      </c>
    </row>
    <row r="264" spans="2:22" outlineLevel="1" x14ac:dyDescent="0.25">
      <c r="B264" s="41" t="s">
        <v>204</v>
      </c>
      <c r="C264" s="40" t="s">
        <v>145</v>
      </c>
      <c r="D264" s="53"/>
      <c r="E264" s="53"/>
      <c r="F264" s="53"/>
      <c r="G264" s="53"/>
      <c r="H264" s="81">
        <f>Português!H264</f>
        <v>7.8230000000000004</v>
      </c>
      <c r="I264" s="81">
        <f>Português!I264</f>
        <v>14</v>
      </c>
      <c r="J264" s="81">
        <f>Português!J264</f>
        <v>8.5609999999999999</v>
      </c>
      <c r="K264" s="81">
        <f>Português!K264</f>
        <v>5.6959999999999997</v>
      </c>
      <c r="L264" s="81">
        <f>Português!L264</f>
        <v>4.9859999999999998</v>
      </c>
      <c r="M264" s="81">
        <f>Português!M264</f>
        <v>7.8</v>
      </c>
      <c r="N264" s="81">
        <f>Português!N264</f>
        <v>8.5239999999999991</v>
      </c>
      <c r="O264" s="81">
        <f>Português!O264</f>
        <v>7.9148918000000004</v>
      </c>
      <c r="P264" s="81">
        <f>Português!P264</f>
        <v>7.3049999999999997</v>
      </c>
      <c r="Q264" s="81">
        <f>Português!Q264</f>
        <v>6.6959999999999997</v>
      </c>
      <c r="R264" s="81">
        <f>Português!R264</f>
        <v>12.54</v>
      </c>
      <c r="T264" s="81">
        <f>Português!T264</f>
        <v>7.3049999999999997</v>
      </c>
      <c r="U264" s="81">
        <f>Português!U264</f>
        <v>6.6959999999999997</v>
      </c>
      <c r="V264" s="81">
        <f>Português!V264</f>
        <v>12.54</v>
      </c>
    </row>
    <row r="265" spans="2:22" outlineLevel="1" x14ac:dyDescent="0.25">
      <c r="B265" s="28" t="s">
        <v>180</v>
      </c>
      <c r="C265" s="25" t="s">
        <v>145</v>
      </c>
      <c r="D265" s="47"/>
      <c r="E265" s="47"/>
      <c r="F265" s="47"/>
      <c r="G265" s="47"/>
      <c r="H265" s="82">
        <f>Português!H265</f>
        <v>664.33600000000001</v>
      </c>
      <c r="I265" s="82">
        <f>Português!I265</f>
        <v>813.49599999999998</v>
      </c>
      <c r="J265" s="82">
        <f>Português!J265</f>
        <v>960.40499999999997</v>
      </c>
      <c r="K265" s="82">
        <f>Português!K265</f>
        <v>472.00300000000004</v>
      </c>
      <c r="L265" s="82">
        <f>Português!L265</f>
        <v>685.65500000000009</v>
      </c>
      <c r="M265" s="82">
        <f>Português!M265</f>
        <v>3365.5</v>
      </c>
      <c r="N265" s="82">
        <f>Português!N265</f>
        <v>3555.8510000000001</v>
      </c>
      <c r="O265" s="82">
        <f>Português!O265</f>
        <v>3605.8548406900009</v>
      </c>
      <c r="P265" s="82">
        <f>Português!P265</f>
        <v>3823.8929999999996</v>
      </c>
      <c r="Q265" s="82">
        <f>Português!Q265</f>
        <v>3936.4810000000002</v>
      </c>
      <c r="R265" s="82">
        <f>Português!R265</f>
        <v>6718.3329999999996</v>
      </c>
      <c r="T265" s="82">
        <f>Português!T265</f>
        <v>3820.2488554293304</v>
      </c>
      <c r="U265" s="82">
        <f>Português!U265</f>
        <v>3929.154</v>
      </c>
      <c r="V265" s="82">
        <f>Português!V265</f>
        <v>6707.5329999999994</v>
      </c>
    </row>
    <row r="266" spans="2:22" outlineLevel="1" x14ac:dyDescent="0.25">
      <c r="B266" s="42" t="s">
        <v>209</v>
      </c>
      <c r="C266" s="40" t="s">
        <v>145</v>
      </c>
      <c r="D266" s="53"/>
      <c r="E266" s="53"/>
      <c r="F266" s="53"/>
      <c r="G266" s="53"/>
      <c r="H266" s="81">
        <f>Português!H266</f>
        <v>280</v>
      </c>
      <c r="I266" s="81">
        <f>Português!I266</f>
        <v>280</v>
      </c>
      <c r="J266" s="81">
        <f>Português!J266</f>
        <v>280</v>
      </c>
      <c r="K266" s="81">
        <f>Português!K266</f>
        <v>280</v>
      </c>
      <c r="L266" s="81">
        <f>Português!L266</f>
        <v>280</v>
      </c>
      <c r="M266" s="81">
        <f>Português!M266</f>
        <v>2810</v>
      </c>
      <c r="N266" s="81">
        <f>Português!N266</f>
        <v>2810.2190000000001</v>
      </c>
      <c r="O266" s="81">
        <f>Português!O266</f>
        <v>2810.2188406900009</v>
      </c>
      <c r="P266" s="81">
        <f>Português!P266</f>
        <v>2810.2190000000001</v>
      </c>
      <c r="Q266" s="81">
        <f>Português!Q266</f>
        <v>2810.2190000000001</v>
      </c>
      <c r="R266" s="81">
        <f>Português!R266</f>
        <v>5400.2420000000002</v>
      </c>
      <c r="T266" s="81">
        <f>Português!T266</f>
        <v>2810.2190000000001</v>
      </c>
      <c r="U266" s="81">
        <f>Português!U266</f>
        <v>2810.2190000000001</v>
      </c>
      <c r="V266" s="81">
        <f>Português!V266</f>
        <v>5400.2420000000002</v>
      </c>
    </row>
    <row r="267" spans="2:22" outlineLevel="1" x14ac:dyDescent="0.25">
      <c r="B267" s="42" t="s">
        <v>210</v>
      </c>
      <c r="C267" s="40" t="s">
        <v>145</v>
      </c>
      <c r="D267" s="53"/>
      <c r="E267" s="53"/>
      <c r="F267" s="53"/>
      <c r="G267" s="53"/>
      <c r="H267" s="81">
        <f>Português!H267</f>
        <v>23.027999999999999</v>
      </c>
      <c r="I267" s="81">
        <f>Português!I267</f>
        <v>23.027999999999999</v>
      </c>
      <c r="J267" s="81">
        <f>Português!J267</f>
        <v>23.027999999999999</v>
      </c>
      <c r="K267" s="81">
        <f>Português!K267</f>
        <v>55.558</v>
      </c>
      <c r="L267" s="81">
        <f>Português!L267</f>
        <v>55.558</v>
      </c>
      <c r="M267" s="81">
        <f>Português!M267</f>
        <v>55.6</v>
      </c>
      <c r="N267" s="81">
        <f>Português!N267</f>
        <v>55.558</v>
      </c>
      <c r="O267" s="81">
        <f>Português!O267</f>
        <v>94.932000000000002</v>
      </c>
      <c r="P267" s="81">
        <f>Português!P267</f>
        <v>94.932000000000002</v>
      </c>
      <c r="Q267" s="81">
        <f>Português!Q267</f>
        <v>94.932000000000002</v>
      </c>
      <c r="R267" s="81">
        <f>Português!R267</f>
        <v>94.932000000000002</v>
      </c>
      <c r="T267" s="81">
        <f>Português!T267</f>
        <v>94.932000000000002</v>
      </c>
      <c r="U267" s="81">
        <f>Português!U267</f>
        <v>94.932000000000002</v>
      </c>
      <c r="V267" s="81">
        <f>Português!V267</f>
        <v>94.932000000000002</v>
      </c>
    </row>
    <row r="268" spans="2:22" outlineLevel="1" x14ac:dyDescent="0.25">
      <c r="B268" s="42" t="s">
        <v>241</v>
      </c>
      <c r="C268" s="40" t="s">
        <v>145</v>
      </c>
      <c r="D268" s="53"/>
      <c r="E268" s="53"/>
      <c r="F268" s="53"/>
      <c r="G268" s="53"/>
      <c r="H268" s="81">
        <f>Português!H268</f>
        <v>153.637</v>
      </c>
      <c r="I268" s="81">
        <f>Português!I268</f>
        <v>303.125</v>
      </c>
      <c r="J268" s="81">
        <f>Português!J268</f>
        <v>449.91899999999998</v>
      </c>
      <c r="K268" s="81">
        <f>Português!K268</f>
        <v>0</v>
      </c>
      <c r="L268" s="81">
        <f>Português!L268</f>
        <v>213.65199999999999</v>
      </c>
      <c r="M268" s="81">
        <f>Português!M268</f>
        <v>363.4</v>
      </c>
      <c r="N268" s="81">
        <f>Português!N268</f>
        <v>553.27300000000002</v>
      </c>
      <c r="O268" s="81">
        <f>Português!O268</f>
        <v>0</v>
      </c>
      <c r="P268" s="81">
        <f>Português!P268</f>
        <v>208.785</v>
      </c>
      <c r="Q268" s="81">
        <f>Português!Q268</f>
        <v>293.92700000000002</v>
      </c>
      <c r="R268" s="81">
        <f>Português!R268</f>
        <v>547.15700000000004</v>
      </c>
      <c r="T268" s="81">
        <f>Português!T268</f>
        <v>205.15285542933023</v>
      </c>
      <c r="U268" s="81">
        <f>Português!U268</f>
        <v>305.3</v>
      </c>
      <c r="V268" s="81">
        <f>Português!V268</f>
        <v>536.35699999999997</v>
      </c>
    </row>
    <row r="269" spans="2:22" outlineLevel="1" x14ac:dyDescent="0.25">
      <c r="B269" s="42" t="s">
        <v>211</v>
      </c>
      <c r="C269" s="40" t="s">
        <v>145</v>
      </c>
      <c r="D269" s="53"/>
      <c r="E269" s="53"/>
      <c r="F269" s="53"/>
      <c r="G269" s="53"/>
      <c r="H269" s="81">
        <f>Português!H269</f>
        <v>207.309</v>
      </c>
      <c r="I269" s="81">
        <f>Português!I269</f>
        <v>207.309</v>
      </c>
      <c r="J269" s="81">
        <f>Português!J269</f>
        <v>207.309</v>
      </c>
      <c r="K269" s="81">
        <f>Português!K269</f>
        <v>136.321</v>
      </c>
      <c r="L269" s="81">
        <f>Português!L269</f>
        <v>136.321</v>
      </c>
      <c r="M269" s="81">
        <f>Português!M269</f>
        <v>136.30000000000001</v>
      </c>
      <c r="N269" s="81">
        <f>Português!N269</f>
        <v>136.321</v>
      </c>
      <c r="O269" s="81">
        <f>Português!O269</f>
        <v>697.39300000000003</v>
      </c>
      <c r="P269" s="81">
        <f>Português!P269</f>
        <v>697.39300000000003</v>
      </c>
      <c r="Q269" s="81">
        <f>Português!Q269</f>
        <v>716.09300000000007</v>
      </c>
      <c r="R269" s="81">
        <f>Português!R269</f>
        <v>676.69500000000005</v>
      </c>
      <c r="T269" s="81">
        <f>Português!T269</f>
        <v>697.39300000000003</v>
      </c>
      <c r="U269" s="81">
        <f>Português!U269</f>
        <v>697.39300000000003</v>
      </c>
      <c r="V269" s="81">
        <f>Português!V269</f>
        <v>676.69500000000005</v>
      </c>
    </row>
    <row r="270" spans="2:22" outlineLevel="1" x14ac:dyDescent="0.25">
      <c r="B270" s="41" t="s">
        <v>212</v>
      </c>
      <c r="C270" s="40" t="s">
        <v>145</v>
      </c>
      <c r="D270" s="53"/>
      <c r="E270" s="53"/>
      <c r="F270" s="53"/>
      <c r="G270" s="53"/>
      <c r="H270" s="81">
        <f>Português!H270</f>
        <v>663.97400000000005</v>
      </c>
      <c r="I270" s="81">
        <f>Português!I270</f>
        <v>813.46199999999999</v>
      </c>
      <c r="J270" s="81">
        <f>Português!J270</f>
        <v>960.25599999999997</v>
      </c>
      <c r="K270" s="81">
        <f>Português!K270</f>
        <v>471.87900000000002</v>
      </c>
      <c r="L270" s="81">
        <f>Português!L270</f>
        <v>685.53100000000006</v>
      </c>
      <c r="M270" s="81">
        <f>Português!M270</f>
        <v>3365.3</v>
      </c>
      <c r="N270" s="81">
        <f>Português!N270</f>
        <v>3555.3710000000001</v>
      </c>
      <c r="O270" s="81">
        <f>Português!O270</f>
        <v>3602.5438406900007</v>
      </c>
      <c r="P270" s="81">
        <f>Português!P270</f>
        <v>3811.3289999999997</v>
      </c>
      <c r="Q270" s="81">
        <f>Português!Q270</f>
        <v>3915.1710000000003</v>
      </c>
      <c r="R270" s="81">
        <f>Português!R270</f>
        <v>6719.0259999999998</v>
      </c>
      <c r="T270" s="81">
        <f>Português!T270</f>
        <v>3807.6968554293303</v>
      </c>
      <c r="U270" s="81">
        <f>Português!U270</f>
        <v>3907.8440000000001</v>
      </c>
      <c r="V270" s="81">
        <f>Português!V270</f>
        <v>6708.2259999999997</v>
      </c>
    </row>
    <row r="271" spans="2:22" outlineLevel="1" x14ac:dyDescent="0.25">
      <c r="B271" s="41" t="s">
        <v>213</v>
      </c>
      <c r="C271" s="40" t="s">
        <v>145</v>
      </c>
      <c r="D271" s="53"/>
      <c r="E271" s="53"/>
      <c r="F271" s="53"/>
      <c r="G271" s="53"/>
      <c r="H271" s="81">
        <f>Português!H271</f>
        <v>0.36199999999999999</v>
      </c>
      <c r="I271" s="81">
        <f>Português!I271</f>
        <v>3.4000000000000002E-2</v>
      </c>
      <c r="J271" s="81">
        <f>Português!J271</f>
        <v>0.14899999999999999</v>
      </c>
      <c r="K271" s="81">
        <f>Português!K271</f>
        <v>0.124</v>
      </c>
      <c r="L271" s="81">
        <f>Português!L271</f>
        <v>0.124</v>
      </c>
      <c r="M271" s="81">
        <f>Português!M271</f>
        <v>0.2</v>
      </c>
      <c r="N271" s="81">
        <f>Português!N271</f>
        <v>0.48</v>
      </c>
      <c r="O271" s="81">
        <f>Português!O271</f>
        <v>3.3109999999999999</v>
      </c>
      <c r="P271" s="81">
        <f>Português!P271</f>
        <v>12.564</v>
      </c>
      <c r="Q271" s="81">
        <f>Português!Q271</f>
        <v>21.31</v>
      </c>
      <c r="R271" s="81">
        <f>Português!R271</f>
        <v>-0.69299999999999995</v>
      </c>
      <c r="T271" s="81">
        <f>Português!T271</f>
        <v>12.552</v>
      </c>
      <c r="U271" s="81">
        <f>Português!U271</f>
        <v>21.31</v>
      </c>
      <c r="V271" s="81">
        <f>Português!V271</f>
        <v>-0.69299999999999995</v>
      </c>
    </row>
    <row r="273" spans="2:22" x14ac:dyDescent="0.25">
      <c r="O273" s="58"/>
      <c r="P273" s="58"/>
      <c r="Q273" s="58"/>
      <c r="R273" s="58"/>
    </row>
    <row r="274" spans="2:22" x14ac:dyDescent="0.25">
      <c r="B274" s="6" t="s">
        <v>181</v>
      </c>
    </row>
    <row r="275" spans="2:22" outlineLevel="1" x14ac:dyDescent="0.25">
      <c r="B275" s="5" t="s">
        <v>10</v>
      </c>
      <c r="C275" s="5" t="s">
        <v>133</v>
      </c>
      <c r="D275" s="5" t="s">
        <v>124</v>
      </c>
      <c r="E275" s="5" t="s">
        <v>125</v>
      </c>
      <c r="F275" s="5" t="s">
        <v>126</v>
      </c>
      <c r="G275" s="5" t="s">
        <v>127</v>
      </c>
      <c r="H275" s="5" t="s">
        <v>128</v>
      </c>
      <c r="I275" s="5" t="s">
        <v>129</v>
      </c>
      <c r="J275" s="5" t="s">
        <v>130</v>
      </c>
      <c r="K275" s="5" t="s">
        <v>131</v>
      </c>
      <c r="L275" s="5" t="s">
        <v>132</v>
      </c>
      <c r="M275" s="5" t="s">
        <v>367</v>
      </c>
      <c r="N275" s="5" t="s">
        <v>372</v>
      </c>
      <c r="O275" s="5" t="s">
        <v>375</v>
      </c>
      <c r="P275" s="5" t="str">
        <f>P8</f>
        <v>1Q19</v>
      </c>
      <c r="Q275" s="5" t="s">
        <v>396</v>
      </c>
      <c r="R275" s="5" t="s">
        <v>402</v>
      </c>
      <c r="T275" s="5" t="str">
        <f>T175</f>
        <v>1QT19 - IFRS 16</v>
      </c>
      <c r="U275" s="5" t="str">
        <f>U175</f>
        <v>2QT19 - IFRS 16</v>
      </c>
      <c r="V275" s="5" t="str">
        <f>V175</f>
        <v>3QT19 - IFRS 16</v>
      </c>
    </row>
    <row r="276" spans="2:22" outlineLevel="1" x14ac:dyDescent="0.25">
      <c r="B276" s="74" t="s">
        <v>163</v>
      </c>
      <c r="C276" s="74" t="s">
        <v>145</v>
      </c>
      <c r="D276" s="74"/>
      <c r="E276" s="74"/>
      <c r="F276" s="74"/>
      <c r="G276" s="74"/>
      <c r="H276" s="82">
        <f>Português!H276</f>
        <v>159.8210909574575</v>
      </c>
      <c r="I276" s="82">
        <f>Português!I276</f>
        <v>162.25608947525745</v>
      </c>
      <c r="J276" s="82">
        <f>Português!J276</f>
        <v>155.28806331249203</v>
      </c>
      <c r="K276" s="82">
        <f>Português!K276</f>
        <v>173.23207380479261</v>
      </c>
      <c r="L276" s="82">
        <f>Português!L276</f>
        <v>214.07013078851531</v>
      </c>
      <c r="M276" s="82">
        <f>Português!M276</f>
        <v>150.02844085076333</v>
      </c>
      <c r="N276" s="82">
        <f>Português!N276</f>
        <v>190.17894197237251</v>
      </c>
      <c r="O276" s="82">
        <f>Português!O276</f>
        <v>234.05602948140009</v>
      </c>
      <c r="P276" s="82">
        <f>Português!P276</f>
        <v>209.02620000000002</v>
      </c>
      <c r="Q276" s="82">
        <f>Português!Q276</f>
        <v>227.07399999999984</v>
      </c>
      <c r="R276" s="82">
        <f>Português!R276</f>
        <v>215.93585589563281</v>
      </c>
      <c r="T276" s="82">
        <f>Português!T276</f>
        <v>205.39427437636124</v>
      </c>
      <c r="U276" s="82">
        <f>Português!U276</f>
        <v>223.40899999999985</v>
      </c>
      <c r="V276" s="82">
        <f>Português!V276</f>
        <v>212.43341358982926</v>
      </c>
    </row>
    <row r="277" spans="2:22" outlineLevel="1" x14ac:dyDescent="0.25">
      <c r="B277" s="74" t="s">
        <v>272</v>
      </c>
      <c r="C277" s="91" t="s">
        <v>145</v>
      </c>
      <c r="D277" s="74"/>
      <c r="E277" s="74"/>
      <c r="F277" s="74"/>
      <c r="G277" s="74"/>
      <c r="H277" s="82">
        <f>Português!H277</f>
        <v>87.572000000000003</v>
      </c>
      <c r="I277" s="82">
        <f>Português!I277</f>
        <v>78.908999999999992</v>
      </c>
      <c r="J277" s="82">
        <f>Português!J277</f>
        <v>74.344999999999985</v>
      </c>
      <c r="K277" s="82">
        <f>Português!K277</f>
        <v>126.381</v>
      </c>
      <c r="L277" s="82">
        <f>Português!L277</f>
        <v>147.07999999999998</v>
      </c>
      <c r="M277" s="82">
        <f>Português!M277</f>
        <v>144.69999999999999</v>
      </c>
      <c r="N277" s="82">
        <f>Português!N277</f>
        <v>5.2409999999999677</v>
      </c>
      <c r="O277" s="82">
        <f>Português!O277</f>
        <v>95.30300000000004</v>
      </c>
      <c r="P277" s="82">
        <f>Português!P277</f>
        <v>128.29599999999999</v>
      </c>
      <c r="Q277" s="82">
        <f>Português!Q277</f>
        <v>134.26300000000003</v>
      </c>
      <c r="R277" s="82">
        <f>Português!R277</f>
        <v>66.869000000000014</v>
      </c>
      <c r="T277" s="82">
        <f>Português!T277</f>
        <v>154.994</v>
      </c>
      <c r="U277" s="82">
        <f>Português!U277</f>
        <v>163.68900000000002</v>
      </c>
      <c r="V277" s="82">
        <f>Português!V277</f>
        <v>99.427000000000035</v>
      </c>
    </row>
    <row r="278" spans="2:22" outlineLevel="1" x14ac:dyDescent="0.25">
      <c r="B278" s="89" t="s">
        <v>274</v>
      </c>
      <c r="C278" s="92" t="s">
        <v>145</v>
      </c>
      <c r="D278" s="87"/>
      <c r="E278" s="87"/>
      <c r="F278" s="87"/>
      <c r="G278" s="87"/>
      <c r="H278" s="81">
        <f>Português!H278</f>
        <v>6.2130000000000001</v>
      </c>
      <c r="I278" s="81">
        <f>Português!I278</f>
        <v>7.0409999999999995</v>
      </c>
      <c r="J278" s="81">
        <f>Português!J278</f>
        <v>7.9829999999999979</v>
      </c>
      <c r="K278" s="81">
        <f>Português!K278</f>
        <v>19.751000000000001</v>
      </c>
      <c r="L278" s="81">
        <f>Português!L278</f>
        <v>9.3770000000000007</v>
      </c>
      <c r="M278" s="81">
        <f>Português!M278</f>
        <v>10.199999999999999</v>
      </c>
      <c r="N278" s="81">
        <f>Português!N278</f>
        <v>11.196000000000002</v>
      </c>
      <c r="O278" s="81">
        <f>Português!O278</f>
        <v>11.684999999999999</v>
      </c>
      <c r="P278" s="81">
        <f>Português!P278</f>
        <v>17.081</v>
      </c>
      <c r="Q278" s="81">
        <f>Português!Q278</f>
        <v>16.156000000000002</v>
      </c>
      <c r="R278" s="81">
        <f>Português!R278</f>
        <v>17.266999999999999</v>
      </c>
      <c r="S278" s="45"/>
      <c r="T278" s="81">
        <f>Português!T278</f>
        <v>17.081</v>
      </c>
      <c r="U278" s="81">
        <f>Português!U278</f>
        <v>16.156000000000002</v>
      </c>
      <c r="V278" s="81">
        <f>Português!V278</f>
        <v>17.266999999999999</v>
      </c>
    </row>
    <row r="279" spans="2:22" outlineLevel="1" x14ac:dyDescent="0.25">
      <c r="B279" s="89" t="s">
        <v>386</v>
      </c>
      <c r="C279" s="92" t="s">
        <v>145</v>
      </c>
      <c r="D279" s="87"/>
      <c r="E279" s="87"/>
      <c r="F279" s="87"/>
      <c r="G279" s="87"/>
      <c r="H279" s="81">
        <f>Português!H279</f>
        <v>0</v>
      </c>
      <c r="I279" s="81">
        <f>Português!I279</f>
        <v>0</v>
      </c>
      <c r="J279" s="81">
        <f>Português!J279</f>
        <v>0</v>
      </c>
      <c r="K279" s="81">
        <f>Português!K279</f>
        <v>0</v>
      </c>
      <c r="L279" s="81">
        <f>Português!L279</f>
        <v>0</v>
      </c>
      <c r="M279" s="81">
        <f>Português!M279</f>
        <v>0</v>
      </c>
      <c r="N279" s="81">
        <f>Português!N279</f>
        <v>0</v>
      </c>
      <c r="O279" s="81">
        <f>Português!O279</f>
        <v>0</v>
      </c>
      <c r="P279" s="81">
        <f>Português!P279</f>
        <v>0</v>
      </c>
      <c r="Q279" s="81">
        <f>Português!Q279</f>
        <v>0</v>
      </c>
      <c r="R279" s="81">
        <f>Português!R279</f>
        <v>0</v>
      </c>
      <c r="S279" s="45"/>
      <c r="T279" s="81">
        <f>Português!T279</f>
        <v>11.365</v>
      </c>
      <c r="U279" s="81">
        <f>Português!U279</f>
        <v>12.926</v>
      </c>
      <c r="V279" s="81">
        <f>Português!V279</f>
        <v>15.310999999999995</v>
      </c>
    </row>
    <row r="280" spans="2:22" outlineLevel="1" x14ac:dyDescent="0.25">
      <c r="B280" s="89" t="s">
        <v>198</v>
      </c>
      <c r="C280" s="92" t="s">
        <v>145</v>
      </c>
      <c r="D280" s="87"/>
      <c r="E280" s="87"/>
      <c r="F280" s="87"/>
      <c r="G280" s="87"/>
      <c r="H280" s="81">
        <f>Português!H280</f>
        <v>6.7050000000000001</v>
      </c>
      <c r="I280" s="81">
        <f>Português!I280</f>
        <v>-6.6230000000000002</v>
      </c>
      <c r="J280" s="81">
        <f>Português!J280</f>
        <v>8.0919999999999987</v>
      </c>
      <c r="K280" s="81">
        <f>Português!K280</f>
        <v>17.254000000000001</v>
      </c>
      <c r="L280" s="81">
        <f>Português!L280</f>
        <v>3.7410000000000001</v>
      </c>
      <c r="M280" s="81">
        <f>Português!M280</f>
        <v>10.4</v>
      </c>
      <c r="N280" s="81">
        <f>Português!N280</f>
        <v>11.936000000000002</v>
      </c>
      <c r="O280" s="81">
        <f>Português!O280</f>
        <v>23.456999999999997</v>
      </c>
      <c r="P280" s="81">
        <f>Português!P280</f>
        <v>8.5809999999999995</v>
      </c>
      <c r="Q280" s="81">
        <f>Português!Q280</f>
        <v>5.82</v>
      </c>
      <c r="R280" s="81">
        <f>Português!R280</f>
        <v>-4.4239999999999995</v>
      </c>
      <c r="S280" s="45"/>
      <c r="T280" s="81">
        <f>Português!T280</f>
        <v>8.5809999999999995</v>
      </c>
      <c r="U280" s="81">
        <f>Português!U280</f>
        <v>5.82</v>
      </c>
      <c r="V280" s="81">
        <f>Português!V280</f>
        <v>-4.4239999999999995</v>
      </c>
    </row>
    <row r="281" spans="2:22" outlineLevel="1" x14ac:dyDescent="0.25">
      <c r="B281" s="89" t="s">
        <v>275</v>
      </c>
      <c r="C281" s="92" t="s">
        <v>145</v>
      </c>
      <c r="D281" s="87"/>
      <c r="E281" s="87"/>
      <c r="F281" s="87"/>
      <c r="G281" s="87"/>
      <c r="H281" s="81">
        <f>Português!H281</f>
        <v>0</v>
      </c>
      <c r="I281" s="81">
        <f>Português!I281</f>
        <v>0</v>
      </c>
      <c r="J281" s="81">
        <f>Português!J281</f>
        <v>0</v>
      </c>
      <c r="K281" s="81">
        <f>Português!K281</f>
        <v>0</v>
      </c>
      <c r="L281" s="81">
        <f>Português!L281</f>
        <v>0</v>
      </c>
      <c r="M281" s="81">
        <f>Português!M281</f>
        <v>0</v>
      </c>
      <c r="N281" s="81">
        <f>Português!N281</f>
        <v>0</v>
      </c>
      <c r="O281" s="81">
        <f>Português!O281</f>
        <v>0</v>
      </c>
      <c r="P281" s="81">
        <f>Português!P281</f>
        <v>0</v>
      </c>
      <c r="Q281" s="81">
        <f>Português!Q281</f>
        <v>0</v>
      </c>
      <c r="R281" s="81">
        <f>Português!R281</f>
        <v>0</v>
      </c>
      <c r="S281" s="45"/>
      <c r="T281" s="81">
        <f>Português!T281</f>
        <v>0</v>
      </c>
      <c r="U281" s="81">
        <f>Português!U281</f>
        <v>0</v>
      </c>
      <c r="V281" s="81">
        <f>Português!V281</f>
        <v>0</v>
      </c>
    </row>
    <row r="282" spans="2:22" outlineLevel="1" x14ac:dyDescent="0.25">
      <c r="B282" s="89" t="s">
        <v>276</v>
      </c>
      <c r="C282" s="92" t="s">
        <v>145</v>
      </c>
      <c r="D282" s="87"/>
      <c r="E282" s="87"/>
      <c r="F282" s="87"/>
      <c r="G282" s="87"/>
      <c r="H282" s="81">
        <f>Português!H282</f>
        <v>33.889000000000003</v>
      </c>
      <c r="I282" s="81">
        <f>Português!I282</f>
        <v>32.237000000000002</v>
      </c>
      <c r="J282" s="81">
        <f>Português!J282</f>
        <v>24.062999999999988</v>
      </c>
      <c r="K282" s="81">
        <f>Português!K282</f>
        <v>14.628000000000007</v>
      </c>
      <c r="L282" s="81">
        <f>Português!L282</f>
        <v>65.247</v>
      </c>
      <c r="M282" s="81">
        <f>Português!M282</f>
        <v>23.8</v>
      </c>
      <c r="N282" s="81">
        <f>Português!N282</f>
        <v>35.906999999999996</v>
      </c>
      <c r="O282" s="81">
        <f>Português!O282</f>
        <v>23.726000000000013</v>
      </c>
      <c r="P282" s="81">
        <f>Português!P282</f>
        <v>36.436</v>
      </c>
      <c r="Q282" s="81">
        <f>Português!Q282</f>
        <v>40.470000000000006</v>
      </c>
      <c r="R282" s="81">
        <f>Português!R282</f>
        <v>37.74</v>
      </c>
      <c r="S282" s="45"/>
      <c r="T282" s="81">
        <f>Português!T282</f>
        <v>36.436</v>
      </c>
      <c r="U282" s="81">
        <f>Português!U282</f>
        <v>40.470000000000006</v>
      </c>
      <c r="V282" s="81">
        <f>Português!V282</f>
        <v>37.74</v>
      </c>
    </row>
    <row r="283" spans="2:22" outlineLevel="1" x14ac:dyDescent="0.25">
      <c r="B283" s="89" t="s">
        <v>277</v>
      </c>
      <c r="C283" s="92" t="s">
        <v>145</v>
      </c>
      <c r="D283" s="87"/>
      <c r="E283" s="87"/>
      <c r="F283" s="87"/>
      <c r="G283" s="87"/>
      <c r="H283" s="81">
        <f>Português!H283</f>
        <v>0</v>
      </c>
      <c r="I283" s="81">
        <f>Português!I283</f>
        <v>0</v>
      </c>
      <c r="J283" s="81">
        <f>Português!J283</f>
        <v>0</v>
      </c>
      <c r="K283" s="81">
        <f>Português!K283</f>
        <v>0</v>
      </c>
      <c r="L283" s="81">
        <f>Português!L283</f>
        <v>0</v>
      </c>
      <c r="M283" s="81">
        <f>Português!M283</f>
        <v>0</v>
      </c>
      <c r="N283" s="81">
        <f>Português!N283</f>
        <v>0</v>
      </c>
      <c r="O283" s="81">
        <f>Português!O283</f>
        <v>0</v>
      </c>
      <c r="P283" s="81">
        <f>Português!P283</f>
        <v>0</v>
      </c>
      <c r="Q283" s="81">
        <f>Português!Q283</f>
        <v>0</v>
      </c>
      <c r="R283" s="81">
        <f>Português!R283</f>
        <v>0</v>
      </c>
      <c r="S283" s="45"/>
      <c r="T283" s="81">
        <f>Português!T283</f>
        <v>0</v>
      </c>
      <c r="U283" s="81">
        <f>Português!U283</f>
        <v>0</v>
      </c>
      <c r="V283" s="81">
        <f>Português!V283</f>
        <v>0</v>
      </c>
    </row>
    <row r="284" spans="2:22" outlineLevel="1" x14ac:dyDescent="0.25">
      <c r="B284" s="89" t="s">
        <v>278</v>
      </c>
      <c r="C284" s="92" t="s">
        <v>145</v>
      </c>
      <c r="D284" s="87"/>
      <c r="E284" s="87"/>
      <c r="F284" s="87"/>
      <c r="G284" s="87"/>
      <c r="H284" s="81">
        <f>Português!H284</f>
        <v>2.1589999999999998</v>
      </c>
      <c r="I284" s="81">
        <f>Português!I284</f>
        <v>5.9000000000000163E-2</v>
      </c>
      <c r="J284" s="81">
        <f>Português!J284</f>
        <v>6.0999999999999943E-2</v>
      </c>
      <c r="K284" s="81">
        <f>Português!K284</f>
        <v>3.032</v>
      </c>
      <c r="L284" s="81">
        <f>Português!L284</f>
        <v>1.7000000000000001E-2</v>
      </c>
      <c r="M284" s="81">
        <f>Português!M284</f>
        <v>0.1</v>
      </c>
      <c r="N284" s="81">
        <f>Português!N284</f>
        <v>0.22999999999999998</v>
      </c>
      <c r="O284" s="81">
        <f>Português!O284</f>
        <v>3.1659999999999999</v>
      </c>
      <c r="P284" s="81">
        <f>Português!P284</f>
        <v>0.15</v>
      </c>
      <c r="Q284" s="81">
        <f>Português!Q284</f>
        <v>0.151</v>
      </c>
      <c r="R284" s="81">
        <f>Português!R284</f>
        <v>4.2349999999999994</v>
      </c>
      <c r="S284" s="45"/>
      <c r="T284" s="81">
        <f>Português!T284</f>
        <v>0.15</v>
      </c>
      <c r="U284" s="81">
        <f>Português!U284</f>
        <v>0.151</v>
      </c>
      <c r="V284" s="81">
        <f>Português!V284</f>
        <v>4.2349999999999994</v>
      </c>
    </row>
    <row r="285" spans="2:22" outlineLevel="1" x14ac:dyDescent="0.25">
      <c r="B285" s="89" t="s">
        <v>279</v>
      </c>
      <c r="C285" s="92" t="s">
        <v>145</v>
      </c>
      <c r="D285" s="87"/>
      <c r="E285" s="87"/>
      <c r="F285" s="87"/>
      <c r="G285" s="87"/>
      <c r="H285" s="81">
        <f>Português!H285</f>
        <v>3.0000000000000001E-3</v>
      </c>
      <c r="I285" s="81">
        <f>Português!I285</f>
        <v>6.6000000000000003E-2</v>
      </c>
      <c r="J285" s="81">
        <f>Português!J285</f>
        <v>1.0000000000000009E-3</v>
      </c>
      <c r="K285" s="81">
        <f>Português!K285</f>
        <v>1.9999999999999879E-3</v>
      </c>
      <c r="L285" s="81">
        <f>Português!L285</f>
        <v>1E-3</v>
      </c>
      <c r="M285" s="81">
        <f>Português!M285</f>
        <v>0</v>
      </c>
      <c r="N285" s="81">
        <f>Português!N285</f>
        <v>1E-3</v>
      </c>
      <c r="O285" s="81">
        <f>Português!O285</f>
        <v>5.4089999999999998</v>
      </c>
      <c r="P285" s="81">
        <f>Português!P285</f>
        <v>1.18</v>
      </c>
      <c r="Q285" s="81">
        <f>Português!Q285</f>
        <v>8.9649999999999999</v>
      </c>
      <c r="R285" s="81">
        <f>Português!R285</f>
        <v>1.3030000000000008</v>
      </c>
      <c r="S285" s="45"/>
      <c r="T285" s="81">
        <f>Português!T285</f>
        <v>1.18</v>
      </c>
      <c r="U285" s="81">
        <f>Português!U285</f>
        <v>8.9649999999999999</v>
      </c>
      <c r="V285" s="81">
        <f>Português!V285</f>
        <v>1.3030000000000008</v>
      </c>
    </row>
    <row r="286" spans="2:22" outlineLevel="1" x14ac:dyDescent="0.25">
      <c r="B286" s="89" t="s">
        <v>378</v>
      </c>
      <c r="C286" s="92" t="s">
        <v>145</v>
      </c>
      <c r="D286" s="87"/>
      <c r="E286" s="87"/>
      <c r="F286" s="87"/>
      <c r="G286" s="87"/>
      <c r="H286" s="81">
        <f>Português!H286</f>
        <v>0</v>
      </c>
      <c r="I286" s="81">
        <f>Português!I286</f>
        <v>0</v>
      </c>
      <c r="J286" s="81">
        <f>Português!J286</f>
        <v>0</v>
      </c>
      <c r="K286" s="81">
        <f>Português!K286</f>
        <v>0</v>
      </c>
      <c r="L286" s="81">
        <f>Português!L286</f>
        <v>0</v>
      </c>
      <c r="M286" s="81">
        <f>Português!M286</f>
        <v>0</v>
      </c>
      <c r="N286" s="81">
        <f>Português!N286</f>
        <v>0</v>
      </c>
      <c r="O286" s="81">
        <f>Português!O286</f>
        <v>0</v>
      </c>
      <c r="P286" s="81">
        <f>Português!P286</f>
        <v>0</v>
      </c>
      <c r="Q286" s="81">
        <f>Português!Q286</f>
        <v>0</v>
      </c>
      <c r="R286" s="81">
        <f>Português!R286</f>
        <v>0</v>
      </c>
      <c r="S286" s="45"/>
      <c r="T286" s="81">
        <f>Português!T286</f>
        <v>0</v>
      </c>
      <c r="U286" s="81">
        <f>Português!U286</f>
        <v>0</v>
      </c>
      <c r="V286" s="81">
        <f>Português!V286</f>
        <v>0</v>
      </c>
    </row>
    <row r="287" spans="2:22" outlineLevel="1" x14ac:dyDescent="0.25">
      <c r="B287" s="89" t="s">
        <v>205</v>
      </c>
      <c r="C287" s="92" t="s">
        <v>145</v>
      </c>
      <c r="D287" s="87"/>
      <c r="E287" s="87"/>
      <c r="F287" s="87"/>
      <c r="G287" s="87"/>
      <c r="H287" s="81">
        <f>Português!H287</f>
        <v>3.7250000000000001</v>
      </c>
      <c r="I287" s="81">
        <f>Português!I287</f>
        <v>7.5489999999999995</v>
      </c>
      <c r="J287" s="81">
        <f>Português!J287</f>
        <v>2.5280000000000005</v>
      </c>
      <c r="K287" s="81">
        <f>Português!K287</f>
        <v>17.826000000000001</v>
      </c>
      <c r="L287" s="81">
        <f>Português!L287</f>
        <v>3.3769999999999998</v>
      </c>
      <c r="M287" s="81">
        <f>Português!M287</f>
        <v>0.7</v>
      </c>
      <c r="N287" s="81">
        <f>Português!N287</f>
        <v>15.575999999999999</v>
      </c>
      <c r="O287" s="81">
        <f>Português!O287</f>
        <v>16.451999999999998</v>
      </c>
      <c r="P287" s="81">
        <f>Português!P287</f>
        <v>12.122</v>
      </c>
      <c r="Q287" s="81">
        <f>Português!Q287</f>
        <v>28.014000000000003</v>
      </c>
      <c r="R287" s="81">
        <f>Português!R287</f>
        <v>16.494999999999997</v>
      </c>
      <c r="S287" s="45"/>
      <c r="T287" s="81">
        <f>Português!T287</f>
        <v>12.122</v>
      </c>
      <c r="U287" s="81">
        <f>Português!U287</f>
        <v>28.014000000000003</v>
      </c>
      <c r="V287" s="81">
        <f>Português!V287</f>
        <v>16.494999999999997</v>
      </c>
    </row>
    <row r="288" spans="2:22" outlineLevel="1" x14ac:dyDescent="0.25">
      <c r="B288" s="89" t="s">
        <v>280</v>
      </c>
      <c r="C288" s="92" t="s">
        <v>145</v>
      </c>
      <c r="D288" s="87"/>
      <c r="E288" s="87"/>
      <c r="F288" s="87"/>
      <c r="G288" s="87"/>
      <c r="H288" s="81">
        <f>Português!H288</f>
        <v>-29.704999999999998</v>
      </c>
      <c r="I288" s="81">
        <f>Português!I288</f>
        <v>-20.935000000000002</v>
      </c>
      <c r="J288" s="81">
        <f>Português!J288</f>
        <v>-17.826999999999998</v>
      </c>
      <c r="K288" s="81">
        <f>Português!K288</f>
        <v>-16.968000000000004</v>
      </c>
      <c r="L288" s="81">
        <f>Português!L288</f>
        <v>-15.868</v>
      </c>
      <c r="M288" s="81">
        <f>Português!M288</f>
        <v>13.6</v>
      </c>
      <c r="N288" s="81">
        <f>Português!N288</f>
        <v>-117.64700000000001</v>
      </c>
      <c r="O288" s="81">
        <f>Português!O288</f>
        <v>-27.46299999999998</v>
      </c>
      <c r="P288" s="81">
        <f>Português!P288</f>
        <v>-50.832999999999998</v>
      </c>
      <c r="Q288" s="81">
        <f>Português!Q288</f>
        <v>-49.113</v>
      </c>
      <c r="R288" s="81">
        <f>Português!R288</f>
        <v>-99.378999999999991</v>
      </c>
      <c r="S288" s="45"/>
      <c r="T288" s="81">
        <f>Português!T288</f>
        <v>-50.832999999999998</v>
      </c>
      <c r="U288" s="81">
        <f>Português!U288</f>
        <v>-49.113</v>
      </c>
      <c r="V288" s="81">
        <f>Português!V288</f>
        <v>-99.378999999999991</v>
      </c>
    </row>
    <row r="289" spans="2:22" outlineLevel="1" x14ac:dyDescent="0.25">
      <c r="B289" s="89" t="s">
        <v>392</v>
      </c>
      <c r="C289" s="92" t="s">
        <v>145</v>
      </c>
      <c r="D289" s="87"/>
      <c r="E289" s="87"/>
      <c r="F289" s="87"/>
      <c r="G289" s="87"/>
      <c r="H289" s="81">
        <f>Português!H289</f>
        <v>0</v>
      </c>
      <c r="I289" s="81">
        <f>Português!I289</f>
        <v>0</v>
      </c>
      <c r="J289" s="81">
        <f>Português!J289</f>
        <v>0</v>
      </c>
      <c r="K289" s="81">
        <f>Português!K289</f>
        <v>0</v>
      </c>
      <c r="L289" s="81">
        <f>Português!L289</f>
        <v>0</v>
      </c>
      <c r="M289" s="81">
        <f>Português!M289</f>
        <v>0</v>
      </c>
      <c r="N289" s="81">
        <f>Português!N289</f>
        <v>0</v>
      </c>
      <c r="O289" s="81">
        <f>Português!O289</f>
        <v>0</v>
      </c>
      <c r="P289" s="81">
        <f>Português!P289</f>
        <v>0</v>
      </c>
      <c r="Q289" s="81">
        <f>Português!Q289</f>
        <v>0</v>
      </c>
      <c r="R289" s="81">
        <f>Português!R289</f>
        <v>0</v>
      </c>
      <c r="S289" s="45"/>
      <c r="T289" s="81">
        <f>Português!T289</f>
        <v>17.204000000000001</v>
      </c>
      <c r="U289" s="81">
        <f>Português!U289</f>
        <v>18.389000000000003</v>
      </c>
      <c r="V289" s="81">
        <f>Português!V289</f>
        <v>19.049999999999997</v>
      </c>
    </row>
    <row r="290" spans="2:22" outlineLevel="1" x14ac:dyDescent="0.25">
      <c r="B290" s="89" t="s">
        <v>407</v>
      </c>
      <c r="C290" s="92" t="s">
        <v>145</v>
      </c>
      <c r="D290" s="87"/>
      <c r="E290" s="87"/>
      <c r="F290" s="87"/>
      <c r="G290" s="87"/>
      <c r="H290" s="81">
        <f>Português!H290</f>
        <v>0</v>
      </c>
      <c r="I290" s="81">
        <f>Português!I290</f>
        <v>0</v>
      </c>
      <c r="J290" s="81">
        <f>Português!J290</f>
        <v>0</v>
      </c>
      <c r="K290" s="81">
        <f>Português!K290</f>
        <v>0</v>
      </c>
      <c r="L290" s="81">
        <f>Português!L290</f>
        <v>0</v>
      </c>
      <c r="M290" s="81">
        <f>Português!M290</f>
        <v>0</v>
      </c>
      <c r="N290" s="81">
        <f>Português!N290</f>
        <v>0</v>
      </c>
      <c r="O290" s="81">
        <f>Português!O290</f>
        <v>0</v>
      </c>
      <c r="P290" s="81">
        <f>Português!P290</f>
        <v>0</v>
      </c>
      <c r="Q290" s="81">
        <f>Português!Q290</f>
        <v>0</v>
      </c>
      <c r="R290" s="81">
        <f>Português!R290</f>
        <v>21.984000000000002</v>
      </c>
      <c r="S290" s="45"/>
      <c r="T290" s="81"/>
      <c r="U290" s="81"/>
      <c r="V290" s="81"/>
    </row>
    <row r="291" spans="2:22" outlineLevel="1" x14ac:dyDescent="0.25">
      <c r="B291" s="89" t="s">
        <v>281</v>
      </c>
      <c r="C291" s="92" t="s">
        <v>145</v>
      </c>
      <c r="D291" s="87"/>
      <c r="E291" s="87"/>
      <c r="F291" s="87"/>
      <c r="G291" s="87"/>
      <c r="H291" s="81">
        <f>Português!H291</f>
        <v>63.518999999999998</v>
      </c>
      <c r="I291" s="81">
        <f>Português!I291</f>
        <v>55.452999999999996</v>
      </c>
      <c r="J291" s="81">
        <f>Português!J291</f>
        <v>53.196000000000005</v>
      </c>
      <c r="K291" s="81">
        <f>Português!K291</f>
        <v>69.899000000000001</v>
      </c>
      <c r="L291" s="81">
        <f>Português!L291</f>
        <v>91.070999999999998</v>
      </c>
      <c r="M291" s="81">
        <f>Português!M291</f>
        <v>75.2</v>
      </c>
      <c r="N291" s="81">
        <f>Português!N291</f>
        <v>66.597999999999985</v>
      </c>
      <c r="O291" s="81">
        <f>Português!O291</f>
        <v>82.22</v>
      </c>
      <c r="P291" s="81">
        <f>Português!P291</f>
        <v>103.032</v>
      </c>
      <c r="Q291" s="81">
        <f>Português!Q291</f>
        <v>108.05499999999999</v>
      </c>
      <c r="R291" s="81">
        <f>Português!R291</f>
        <v>93.134000000000029</v>
      </c>
      <c r="S291" s="45"/>
      <c r="T291" s="81">
        <f>Português!T291</f>
        <v>103.032</v>
      </c>
      <c r="U291" s="81">
        <f>Português!U291</f>
        <v>108.05499999999999</v>
      </c>
      <c r="V291" s="81">
        <f>Português!V291</f>
        <v>93.134000000000029</v>
      </c>
    </row>
    <row r="292" spans="2:22" outlineLevel="1" x14ac:dyDescent="0.25">
      <c r="B292" s="89" t="s">
        <v>191</v>
      </c>
      <c r="C292" s="92" t="s">
        <v>145</v>
      </c>
      <c r="D292" s="87"/>
      <c r="E292" s="87"/>
      <c r="F292" s="87"/>
      <c r="G292" s="87"/>
      <c r="H292" s="81">
        <f>Português!H292</f>
        <v>1.0640000000000001</v>
      </c>
      <c r="I292" s="81">
        <f>Português!I292</f>
        <v>4.0620000000000003</v>
      </c>
      <c r="J292" s="81">
        <f>Português!J292</f>
        <v>-3.7520000000000002</v>
      </c>
      <c r="K292" s="81">
        <f>Português!K292</f>
        <v>0.95699999999999985</v>
      </c>
      <c r="L292" s="81">
        <f>Português!L292</f>
        <v>-9.8829999999999991</v>
      </c>
      <c r="M292" s="81">
        <f>Português!M292</f>
        <v>10.7</v>
      </c>
      <c r="N292" s="81">
        <f>Português!N292</f>
        <v>-18.556000000000001</v>
      </c>
      <c r="O292" s="81">
        <f>Português!O292</f>
        <v>-43.349000000000004</v>
      </c>
      <c r="P292" s="81">
        <f>Português!P292</f>
        <v>0.54699999999999993</v>
      </c>
      <c r="Q292" s="81">
        <f>Português!Q292</f>
        <v>-24.254999999999999</v>
      </c>
      <c r="R292" s="81">
        <f>Português!R292</f>
        <v>-21.486000000000001</v>
      </c>
      <c r="S292" s="45"/>
      <c r="T292" s="81">
        <f>Português!T292</f>
        <v>-1.3240000000000001</v>
      </c>
      <c r="U292" s="81">
        <f>Português!U292</f>
        <v>-26.143999999999998</v>
      </c>
      <c r="V292" s="81">
        <f>Português!V292</f>
        <v>-23.289000000000001</v>
      </c>
    </row>
    <row r="293" spans="2:22" outlineLevel="1" x14ac:dyDescent="0.25">
      <c r="B293" s="74" t="s">
        <v>282</v>
      </c>
      <c r="C293" s="91" t="s">
        <v>145</v>
      </c>
      <c r="D293" s="74"/>
      <c r="E293" s="74"/>
      <c r="F293" s="74"/>
      <c r="G293" s="74"/>
      <c r="H293" s="82">
        <f>Português!H293</f>
        <v>-31.218</v>
      </c>
      <c r="I293" s="82">
        <f>Português!I293</f>
        <v>-125.863</v>
      </c>
      <c r="J293" s="82">
        <f>Português!J293</f>
        <v>-39.507000000000012</v>
      </c>
      <c r="K293" s="82">
        <f>Português!K293</f>
        <v>-53.557000000000002</v>
      </c>
      <c r="L293" s="82">
        <f>Português!L293</f>
        <v>-37.18</v>
      </c>
      <c r="M293" s="82">
        <f>Português!M293</f>
        <v>-95.4</v>
      </c>
      <c r="N293" s="82">
        <f>Português!N293</f>
        <v>-100.00700000000001</v>
      </c>
      <c r="O293" s="82">
        <f>Português!O293</f>
        <v>-59.447000000000003</v>
      </c>
      <c r="P293" s="82">
        <f>Português!P293</f>
        <v>-81.704000000000008</v>
      </c>
      <c r="Q293" s="82">
        <f>Português!Q293</f>
        <v>-127.304</v>
      </c>
      <c r="R293" s="82">
        <f>Português!R293</f>
        <v>-8.9429999999999872</v>
      </c>
      <c r="S293" s="45"/>
      <c r="T293" s="82">
        <f>Português!T293</f>
        <v>-81.704000000000008</v>
      </c>
      <c r="U293" s="82">
        <f>Português!U293</f>
        <v>-127.304</v>
      </c>
      <c r="V293" s="82">
        <f>Português!V293</f>
        <v>-8.9429999999999872</v>
      </c>
    </row>
    <row r="294" spans="2:22" outlineLevel="1" x14ac:dyDescent="0.25">
      <c r="B294" s="89" t="s">
        <v>283</v>
      </c>
      <c r="C294" s="92" t="s">
        <v>145</v>
      </c>
      <c r="D294" s="87"/>
      <c r="E294" s="87"/>
      <c r="F294" s="87"/>
      <c r="G294" s="87"/>
      <c r="H294" s="81">
        <f>Português!H294</f>
        <v>-22.521000000000001</v>
      </c>
      <c r="I294" s="81">
        <f>Português!I294</f>
        <v>-71.204999999999998</v>
      </c>
      <c r="J294" s="81">
        <f>Português!J294</f>
        <v>-53.263000000000005</v>
      </c>
      <c r="K294" s="81">
        <f>Português!K294</f>
        <v>-20.475999999999999</v>
      </c>
      <c r="L294" s="81">
        <f>Português!L294</f>
        <v>-7.16</v>
      </c>
      <c r="M294" s="81">
        <f>Português!M294</f>
        <v>-65.7</v>
      </c>
      <c r="N294" s="81">
        <f>Português!N294</f>
        <v>-71.654999999999987</v>
      </c>
      <c r="O294" s="81">
        <f>Português!O294</f>
        <v>-12.137</v>
      </c>
      <c r="P294" s="81">
        <f>Português!P294</f>
        <v>-51.259</v>
      </c>
      <c r="Q294" s="81">
        <f>Português!Q294</f>
        <v>-46.608000000000004</v>
      </c>
      <c r="R294" s="81">
        <f>Português!R294</f>
        <v>-7.9099999999999966</v>
      </c>
      <c r="S294" s="45"/>
      <c r="T294" s="81">
        <f>Português!T294</f>
        <v>-51.259</v>
      </c>
      <c r="U294" s="81">
        <f>Português!U294</f>
        <v>-46.608000000000004</v>
      </c>
      <c r="V294" s="81">
        <f>Português!V294</f>
        <v>-7.9099999999999966</v>
      </c>
    </row>
    <row r="295" spans="2:22" outlineLevel="1" x14ac:dyDescent="0.25">
      <c r="B295" s="89" t="s">
        <v>185</v>
      </c>
      <c r="C295" s="92" t="s">
        <v>145</v>
      </c>
      <c r="D295" s="87"/>
      <c r="E295" s="87"/>
      <c r="F295" s="87"/>
      <c r="G295" s="87"/>
      <c r="H295" s="81">
        <f>Português!H295</f>
        <v>8.2000000000000003E-2</v>
      </c>
      <c r="I295" s="81">
        <f>Português!I295</f>
        <v>-0.35600000000000004</v>
      </c>
      <c r="J295" s="81">
        <f>Português!J295</f>
        <v>-0.504</v>
      </c>
      <c r="K295" s="81">
        <f>Português!K295</f>
        <v>0.44</v>
      </c>
      <c r="L295" s="81">
        <f>Português!L295</f>
        <v>1.6719999999999999</v>
      </c>
      <c r="M295" s="81">
        <f>Português!M295</f>
        <v>-2.1</v>
      </c>
      <c r="N295" s="81">
        <f>Português!N295</f>
        <v>2.5620000000000003</v>
      </c>
      <c r="O295" s="81">
        <f>Português!O295</f>
        <v>-6.78</v>
      </c>
      <c r="P295" s="81">
        <f>Português!P295</f>
        <v>1.4370000000000001</v>
      </c>
      <c r="Q295" s="81">
        <f>Português!Q295</f>
        <v>-2.5209999999999999</v>
      </c>
      <c r="R295" s="81">
        <f>Português!R295</f>
        <v>-0.75499999999999989</v>
      </c>
      <c r="S295" s="45"/>
      <c r="T295" s="81">
        <f>Português!T295</f>
        <v>1.4370000000000001</v>
      </c>
      <c r="U295" s="81">
        <f>Português!U295</f>
        <v>-2.5209999999999999</v>
      </c>
      <c r="V295" s="81">
        <f>Português!V295</f>
        <v>-0.75499999999999989</v>
      </c>
    </row>
    <row r="296" spans="2:22" outlineLevel="1" x14ac:dyDescent="0.25">
      <c r="B296" s="89" t="s">
        <v>285</v>
      </c>
      <c r="C296" s="92" t="s">
        <v>145</v>
      </c>
      <c r="D296" s="87"/>
      <c r="E296" s="87"/>
      <c r="F296" s="87"/>
      <c r="G296" s="87"/>
      <c r="H296" s="81">
        <f>Português!H296</f>
        <v>1.2310000000000001</v>
      </c>
      <c r="I296" s="81">
        <f>Português!I296</f>
        <v>-0.56200000000000006</v>
      </c>
      <c r="J296" s="81">
        <f>Português!J296</f>
        <v>-4.0129999999999999</v>
      </c>
      <c r="K296" s="81">
        <f>Português!K296</f>
        <v>-6.109</v>
      </c>
      <c r="L296" s="81">
        <f>Português!L296</f>
        <v>4.9160000000000004</v>
      </c>
      <c r="M296" s="81">
        <f>Português!M296</f>
        <v>-1.7</v>
      </c>
      <c r="N296" s="81">
        <f>Português!N296</f>
        <v>-12.646000000000001</v>
      </c>
      <c r="O296" s="81">
        <f>Português!O296</f>
        <v>-29.351999999999997</v>
      </c>
      <c r="P296" s="81">
        <f>Português!P296</f>
        <v>-3.3149999999999999</v>
      </c>
      <c r="Q296" s="81">
        <f>Português!Q296</f>
        <v>-14.520000000000001</v>
      </c>
      <c r="R296" s="81">
        <f>Português!R296</f>
        <v>-13.189999999999996</v>
      </c>
      <c r="S296" s="45"/>
      <c r="T296" s="81">
        <f>Português!T296</f>
        <v>-3.3149999999999999</v>
      </c>
      <c r="U296" s="81">
        <f>Português!U296</f>
        <v>-14.520000000000001</v>
      </c>
      <c r="V296" s="81">
        <f>Português!V296</f>
        <v>-13.189999999999996</v>
      </c>
    </row>
    <row r="297" spans="2:22" outlineLevel="1" x14ac:dyDescent="0.25">
      <c r="B297" s="89" t="s">
        <v>286</v>
      </c>
      <c r="C297" s="92" t="s">
        <v>145</v>
      </c>
      <c r="D297" s="87"/>
      <c r="E297" s="87"/>
      <c r="F297" s="87"/>
      <c r="G297" s="87"/>
      <c r="H297" s="81">
        <f>Português!H297</f>
        <v>1.8049999999999999</v>
      </c>
      <c r="I297" s="81">
        <f>Português!I297</f>
        <v>-22.332999999999998</v>
      </c>
      <c r="J297" s="81">
        <f>Português!J297</f>
        <v>18.178999999999998</v>
      </c>
      <c r="K297" s="81">
        <f>Português!K297</f>
        <v>4.597999999999999</v>
      </c>
      <c r="L297" s="81">
        <f>Português!L297</f>
        <v>0.64600000000000002</v>
      </c>
      <c r="M297" s="81">
        <f>Português!M297</f>
        <v>-1.9</v>
      </c>
      <c r="N297" s="81">
        <f>Português!N297</f>
        <v>-0.7</v>
      </c>
      <c r="O297" s="81">
        <f>Português!O297</f>
        <v>42.358000000000004</v>
      </c>
      <c r="P297" s="81">
        <f>Português!P297</f>
        <v>0</v>
      </c>
      <c r="Q297" s="81">
        <f>Português!Q297</f>
        <v>0</v>
      </c>
      <c r="R297" s="81">
        <f>Português!R297</f>
        <v>0</v>
      </c>
      <c r="S297" s="45"/>
      <c r="T297" s="81">
        <f>Português!T297</f>
        <v>0</v>
      </c>
      <c r="U297" s="81">
        <f>Português!U297</f>
        <v>0</v>
      </c>
      <c r="V297" s="81">
        <f>Português!V297</f>
        <v>0</v>
      </c>
    </row>
    <row r="298" spans="2:22" outlineLevel="1" x14ac:dyDescent="0.25">
      <c r="B298" s="89" t="s">
        <v>192</v>
      </c>
      <c r="C298" s="92" t="s">
        <v>145</v>
      </c>
      <c r="D298" s="87"/>
      <c r="E298" s="87"/>
      <c r="F298" s="87"/>
      <c r="G298" s="87"/>
      <c r="H298" s="81">
        <f>Português!H298</f>
        <v>8.9719999999999995</v>
      </c>
      <c r="I298" s="81">
        <f>Português!I298</f>
        <v>-11.823</v>
      </c>
      <c r="J298" s="81">
        <f>Português!J298</f>
        <v>-3.4800000000000004</v>
      </c>
      <c r="K298" s="81">
        <f>Português!K298</f>
        <v>-27.824999999999999</v>
      </c>
      <c r="L298" s="81">
        <f>Português!L298</f>
        <v>-10.194000000000001</v>
      </c>
      <c r="M298" s="81">
        <f>Português!M298</f>
        <v>-13.2</v>
      </c>
      <c r="N298" s="81">
        <f>Português!N298</f>
        <v>-18.28</v>
      </c>
      <c r="O298" s="81">
        <f>Português!O298</f>
        <v>-18.158000000000001</v>
      </c>
      <c r="P298" s="81">
        <f>Português!P298</f>
        <v>-7.6239999999999997</v>
      </c>
      <c r="Q298" s="81">
        <f>Português!Q298</f>
        <v>-23.781000000000002</v>
      </c>
      <c r="R298" s="81">
        <f>Português!R298</f>
        <v>-33.188000000000002</v>
      </c>
      <c r="S298" s="45"/>
      <c r="T298" s="81">
        <f>Português!T298</f>
        <v>-7.6239999999999997</v>
      </c>
      <c r="U298" s="81">
        <f>Português!U298</f>
        <v>-23.781000000000002</v>
      </c>
      <c r="V298" s="81">
        <f>Português!V298</f>
        <v>-33.188000000000002</v>
      </c>
    </row>
    <row r="299" spans="2:22" outlineLevel="1" x14ac:dyDescent="0.25">
      <c r="B299" s="89" t="s">
        <v>187</v>
      </c>
      <c r="C299" s="92" t="s">
        <v>145</v>
      </c>
      <c r="D299" s="87"/>
      <c r="E299" s="87"/>
      <c r="F299" s="87"/>
      <c r="G299" s="87"/>
      <c r="H299" s="81">
        <f>Português!H299</f>
        <v>-0.38100000000000001</v>
      </c>
      <c r="I299" s="81">
        <f>Português!I299</f>
        <v>0.189</v>
      </c>
      <c r="J299" s="81">
        <f>Português!J299</f>
        <v>-3.4409999999999998</v>
      </c>
      <c r="K299" s="81">
        <f>Português!K299</f>
        <v>-3.5149999999999997</v>
      </c>
      <c r="L299" s="81">
        <f>Português!L299</f>
        <v>-5.798</v>
      </c>
      <c r="M299" s="81">
        <f>Português!M299</f>
        <v>-13.8</v>
      </c>
      <c r="N299" s="81">
        <f>Português!N299</f>
        <v>1.4450000000000003</v>
      </c>
      <c r="O299" s="81">
        <f>Português!O299</f>
        <v>-22.837000000000003</v>
      </c>
      <c r="P299" s="81">
        <f>Português!P299</f>
        <v>-22.329000000000001</v>
      </c>
      <c r="Q299" s="81">
        <f>Português!Q299</f>
        <v>-38.725000000000001</v>
      </c>
      <c r="R299" s="81">
        <f>Português!R299</f>
        <v>52.376000000000005</v>
      </c>
      <c r="S299" s="45"/>
      <c r="T299" s="81">
        <f>Português!T299</f>
        <v>-22.329000000000001</v>
      </c>
      <c r="U299" s="81">
        <f>Português!U299</f>
        <v>-38.725000000000001</v>
      </c>
      <c r="V299" s="81">
        <f>Português!V299</f>
        <v>52.376000000000005</v>
      </c>
    </row>
    <row r="300" spans="2:22" outlineLevel="1" x14ac:dyDescent="0.25">
      <c r="B300" s="89" t="s">
        <v>287</v>
      </c>
      <c r="C300" s="92" t="s">
        <v>145</v>
      </c>
      <c r="D300" s="87"/>
      <c r="E300" s="87"/>
      <c r="F300" s="87"/>
      <c r="G300" s="87"/>
      <c r="H300" s="81">
        <f>Português!H300</f>
        <v>-4.3479999999999999</v>
      </c>
      <c r="I300" s="81">
        <f>Português!I300</f>
        <v>-6.7450000000000001</v>
      </c>
      <c r="J300" s="81">
        <f>Português!J300</f>
        <v>2.2850000000000001</v>
      </c>
      <c r="K300" s="81">
        <f>Português!K300</f>
        <v>3.8949999999999996</v>
      </c>
      <c r="L300" s="81">
        <f>Português!L300</f>
        <v>-2.536</v>
      </c>
      <c r="M300" s="81">
        <f>Português!M300</f>
        <v>-1</v>
      </c>
      <c r="N300" s="81">
        <f>Português!N300</f>
        <v>2.1</v>
      </c>
      <c r="O300" s="81">
        <f>Português!O300</f>
        <v>1.4359999999999999</v>
      </c>
      <c r="P300" s="81">
        <f>Português!P300</f>
        <v>0</v>
      </c>
      <c r="Q300" s="81">
        <f>Português!Q300</f>
        <v>0</v>
      </c>
      <c r="R300" s="81">
        <f>Português!R300</f>
        <v>0</v>
      </c>
      <c r="S300" s="45"/>
      <c r="T300" s="81">
        <f>Português!T300</f>
        <v>0</v>
      </c>
      <c r="U300" s="81">
        <f>Português!U300</f>
        <v>0</v>
      </c>
      <c r="V300" s="81">
        <f>Português!V300</f>
        <v>0</v>
      </c>
    </row>
    <row r="301" spans="2:22" outlineLevel="1" x14ac:dyDescent="0.25">
      <c r="B301" s="89" t="s">
        <v>288</v>
      </c>
      <c r="C301" s="92" t="s">
        <v>145</v>
      </c>
      <c r="D301" s="87"/>
      <c r="E301" s="87"/>
      <c r="F301" s="87"/>
      <c r="G301" s="87"/>
      <c r="H301" s="81">
        <f>Português!H301</f>
        <v>-16.058</v>
      </c>
      <c r="I301" s="81">
        <f>Português!I301</f>
        <v>-13.027999999999999</v>
      </c>
      <c r="J301" s="81">
        <f>Português!J301</f>
        <v>4.7299999999999969</v>
      </c>
      <c r="K301" s="81">
        <f>Português!K301</f>
        <v>-4.5649999999999977</v>
      </c>
      <c r="L301" s="81">
        <f>Português!L301</f>
        <v>-18.725999999999999</v>
      </c>
      <c r="M301" s="81">
        <f>Português!M301</f>
        <v>4</v>
      </c>
      <c r="N301" s="81">
        <f>Português!N301</f>
        <v>-2.833000000000002</v>
      </c>
      <c r="O301" s="81">
        <f>Português!O301</f>
        <v>-13.977</v>
      </c>
      <c r="P301" s="81">
        <f>Português!P301</f>
        <v>1.3859999999999999</v>
      </c>
      <c r="Q301" s="81">
        <f>Português!Q301</f>
        <v>-1.149</v>
      </c>
      <c r="R301" s="81">
        <f>Português!R301</f>
        <v>-6.2759999999999998</v>
      </c>
      <c r="S301" s="45"/>
      <c r="T301" s="81">
        <f>Português!T301</f>
        <v>1.3859999999999999</v>
      </c>
      <c r="U301" s="81">
        <f>Português!U301</f>
        <v>-1.149</v>
      </c>
      <c r="V301" s="81">
        <f>Português!V301</f>
        <v>-6.2759999999999998</v>
      </c>
    </row>
    <row r="302" spans="2:22" outlineLevel="1" x14ac:dyDescent="0.25">
      <c r="B302" s="74" t="s">
        <v>289</v>
      </c>
      <c r="C302" s="91" t="s">
        <v>145</v>
      </c>
      <c r="D302" s="74"/>
      <c r="E302" s="74"/>
      <c r="F302" s="74"/>
      <c r="G302" s="74"/>
      <c r="H302" s="82">
        <f>Português!H302</f>
        <v>-42.637999999999977</v>
      </c>
      <c r="I302" s="82">
        <f>Português!I302</f>
        <v>-77.003999999999991</v>
      </c>
      <c r="J302" s="82">
        <f>Português!J302</f>
        <v>-49.402000000000037</v>
      </c>
      <c r="K302" s="82">
        <f>Português!K302</f>
        <v>-65.246000000000009</v>
      </c>
      <c r="L302" s="82">
        <f>Português!L302</f>
        <v>-159.053</v>
      </c>
      <c r="M302" s="82">
        <f>Português!M302</f>
        <v>-49.900000000000006</v>
      </c>
      <c r="N302" s="82">
        <f>Português!N302</f>
        <v>-32.83299999999997</v>
      </c>
      <c r="O302" s="82">
        <f>Português!O302</f>
        <v>-130.142</v>
      </c>
      <c r="P302" s="82">
        <f>Português!P302</f>
        <v>-48.725999999999999</v>
      </c>
      <c r="Q302" s="82">
        <f>Português!Q302</f>
        <v>-114.40599999999999</v>
      </c>
      <c r="R302" s="82">
        <f>Português!R302</f>
        <v>-45.979000000000013</v>
      </c>
      <c r="T302" s="82">
        <f>Português!T302</f>
        <v>-48.725999999999999</v>
      </c>
      <c r="U302" s="82">
        <f>Português!U302</f>
        <v>-114.306</v>
      </c>
      <c r="V302" s="82">
        <f>Português!V302</f>
        <v>-46.179000000000016</v>
      </c>
    </row>
    <row r="303" spans="2:22" outlineLevel="1" x14ac:dyDescent="0.25">
      <c r="B303" s="89" t="s">
        <v>198</v>
      </c>
      <c r="C303" s="92" t="s">
        <v>145</v>
      </c>
      <c r="D303" s="87"/>
      <c r="E303" s="87"/>
      <c r="F303" s="87"/>
      <c r="G303" s="87"/>
      <c r="H303" s="81">
        <f>Português!H303</f>
        <v>-7.7179999999999769</v>
      </c>
      <c r="I303" s="81">
        <f>Português!I303</f>
        <v>-13.264000000000001</v>
      </c>
      <c r="J303" s="81">
        <f>Português!J303</f>
        <v>-29.720000000000034</v>
      </c>
      <c r="K303" s="81">
        <f>Português!K303</f>
        <v>-31.429000000000002</v>
      </c>
      <c r="L303" s="81">
        <f>Português!L303</f>
        <v>-48.026000000000003</v>
      </c>
      <c r="M303" s="81">
        <f>Português!M303</f>
        <v>44.5</v>
      </c>
      <c r="N303" s="81">
        <f>Português!N303</f>
        <v>28.446000000000005</v>
      </c>
      <c r="O303" s="81">
        <f>Português!O303</f>
        <v>-25.799000000000003</v>
      </c>
      <c r="P303" s="81">
        <f>Português!P303</f>
        <v>-2.4039999999999999</v>
      </c>
      <c r="Q303" s="81">
        <f>Português!Q303</f>
        <v>-2.1260000000000003</v>
      </c>
      <c r="R303" s="81">
        <f>Português!R303</f>
        <v>75.686999999999998</v>
      </c>
      <c r="S303" s="45"/>
      <c r="T303" s="81">
        <f>Português!T303</f>
        <v>-2.4039999999999999</v>
      </c>
      <c r="U303" s="81">
        <f>Português!U303</f>
        <v>-2.1260000000000003</v>
      </c>
      <c r="V303" s="81">
        <f>Português!V303</f>
        <v>75.686999999999998</v>
      </c>
    </row>
    <row r="304" spans="2:22" outlineLevel="1" x14ac:dyDescent="0.25">
      <c r="B304" s="89" t="s">
        <v>291</v>
      </c>
      <c r="C304" s="92" t="s">
        <v>145</v>
      </c>
      <c r="D304" s="87"/>
      <c r="E304" s="87"/>
      <c r="F304" s="87"/>
      <c r="G304" s="87"/>
      <c r="H304" s="81">
        <f>Português!H304</f>
        <v>7.601</v>
      </c>
      <c r="I304" s="81">
        <f>Português!I304</f>
        <v>4.1559999999999997</v>
      </c>
      <c r="J304" s="81">
        <f>Português!J304</f>
        <v>-4.3679999999999994</v>
      </c>
      <c r="K304" s="81">
        <f>Português!K304</f>
        <v>0.87300000000000022</v>
      </c>
      <c r="L304" s="81">
        <f>Português!L304</f>
        <v>-0.43099999999999999</v>
      </c>
      <c r="M304" s="81">
        <f>Português!M304</f>
        <v>7.6</v>
      </c>
      <c r="N304" s="81">
        <f>Português!N304</f>
        <v>-2.0209999999999999</v>
      </c>
      <c r="O304" s="81">
        <f>Português!O304</f>
        <v>4.8770000000000007</v>
      </c>
      <c r="P304" s="81">
        <f>Português!P304</f>
        <v>-2.516</v>
      </c>
      <c r="Q304" s="81">
        <f>Português!Q304</f>
        <v>3.6029999999999998</v>
      </c>
      <c r="R304" s="81">
        <f>Português!R304</f>
        <v>-41.271000000000001</v>
      </c>
      <c r="S304" s="45"/>
      <c r="T304" s="81">
        <f>Português!T304</f>
        <v>-2.516</v>
      </c>
      <c r="U304" s="81">
        <f>Português!U304</f>
        <v>3.6029999999999998</v>
      </c>
      <c r="V304" s="81">
        <f>Português!V304</f>
        <v>-41.271000000000001</v>
      </c>
    </row>
    <row r="305" spans="2:22" outlineLevel="1" x14ac:dyDescent="0.25">
      <c r="B305" s="89" t="s">
        <v>292</v>
      </c>
      <c r="C305" s="92" t="s">
        <v>145</v>
      </c>
      <c r="D305" s="87"/>
      <c r="E305" s="87"/>
      <c r="F305" s="87"/>
      <c r="G305" s="87"/>
      <c r="H305" s="81">
        <f>Português!H305</f>
        <v>11.19</v>
      </c>
      <c r="I305" s="81">
        <f>Português!I305</f>
        <v>12.919000000000002</v>
      </c>
      <c r="J305" s="81">
        <f>Português!J305</f>
        <v>14.861999999999997</v>
      </c>
      <c r="K305" s="81">
        <f>Português!K305</f>
        <v>-3.465999999999994</v>
      </c>
      <c r="L305" s="81">
        <f>Português!L305</f>
        <v>-7.4589999999999996</v>
      </c>
      <c r="M305" s="81">
        <f>Português!M305</f>
        <v>14.8</v>
      </c>
      <c r="N305" s="81">
        <f>Português!N305</f>
        <v>12.596999999999998</v>
      </c>
      <c r="O305" s="81">
        <f>Português!O305</f>
        <v>-5.1359999999999992</v>
      </c>
      <c r="P305" s="81">
        <f>Português!P305</f>
        <v>-2.625</v>
      </c>
      <c r="Q305" s="81">
        <f>Português!Q305</f>
        <v>15.339</v>
      </c>
      <c r="R305" s="81">
        <f>Português!R305</f>
        <v>13.636000000000001</v>
      </c>
      <c r="S305" s="45"/>
      <c r="T305" s="81">
        <f>Português!T305</f>
        <v>-2.625</v>
      </c>
      <c r="U305" s="81">
        <f>Português!U305</f>
        <v>15.339</v>
      </c>
      <c r="V305" s="81">
        <f>Português!V305</f>
        <v>13.636000000000001</v>
      </c>
    </row>
    <row r="306" spans="2:22" outlineLevel="1" x14ac:dyDescent="0.25">
      <c r="B306" s="89" t="s">
        <v>293</v>
      </c>
      <c r="C306" s="92" t="s">
        <v>145</v>
      </c>
      <c r="D306" s="87"/>
      <c r="E306" s="87"/>
      <c r="F306" s="87"/>
      <c r="G306" s="87"/>
      <c r="H306" s="81">
        <f>Português!H306</f>
        <v>-3.3319999999999999</v>
      </c>
      <c r="I306" s="81">
        <f>Português!I306</f>
        <v>7.2929999999999993</v>
      </c>
      <c r="J306" s="81">
        <f>Português!J306</f>
        <v>3.5420000000000016</v>
      </c>
      <c r="K306" s="81">
        <f>Português!K306</f>
        <v>5.2509999999999977</v>
      </c>
      <c r="L306" s="81">
        <f>Português!L306</f>
        <v>5.4870000000000001</v>
      </c>
      <c r="M306" s="81">
        <f>Português!M306</f>
        <v>-0.5</v>
      </c>
      <c r="N306" s="81">
        <f>Português!N306</f>
        <v>-5.1070000000000002</v>
      </c>
      <c r="O306" s="81">
        <f>Português!O306</f>
        <v>3.0369999999999999</v>
      </c>
      <c r="P306" s="81">
        <f>Português!P306</f>
        <v>1.1259999999999999</v>
      </c>
      <c r="Q306" s="81">
        <f>Português!Q306</f>
        <v>-17.204000000000001</v>
      </c>
      <c r="R306" s="81">
        <f>Português!R306</f>
        <v>-6.0399999999999991</v>
      </c>
      <c r="S306" s="45"/>
      <c r="T306" s="81">
        <f>Português!T306</f>
        <v>1.1259999999999999</v>
      </c>
      <c r="U306" s="81">
        <f>Português!U306</f>
        <v>-17.204000000000001</v>
      </c>
      <c r="V306" s="81">
        <f>Português!V306</f>
        <v>-6.0399999999999991</v>
      </c>
    </row>
    <row r="307" spans="2:22" outlineLevel="1" x14ac:dyDescent="0.25">
      <c r="B307" s="89" t="s">
        <v>201</v>
      </c>
      <c r="C307" s="92" t="s">
        <v>145</v>
      </c>
      <c r="D307" s="87"/>
      <c r="E307" s="87"/>
      <c r="F307" s="87"/>
      <c r="G307" s="87"/>
      <c r="H307" s="81">
        <f>Português!H307</f>
        <v>-1.5429999999999999</v>
      </c>
      <c r="I307" s="81">
        <f>Português!I307</f>
        <v>-3.7619999999999996</v>
      </c>
      <c r="J307" s="81">
        <f>Português!J307</f>
        <v>18.154</v>
      </c>
      <c r="K307" s="81">
        <f>Português!K307</f>
        <v>5.1310000000000002</v>
      </c>
      <c r="L307" s="81">
        <f>Português!L307</f>
        <v>-23.795000000000002</v>
      </c>
      <c r="M307" s="81">
        <f>Português!M307</f>
        <v>2.8</v>
      </c>
      <c r="N307" s="81">
        <f>Português!N307</f>
        <v>7.511000000000001</v>
      </c>
      <c r="O307" s="81">
        <f>Português!O307</f>
        <v>-19.387999999999998</v>
      </c>
      <c r="P307" s="81">
        <f>Português!P307</f>
        <v>7.4640000000000004</v>
      </c>
      <c r="Q307" s="81">
        <f>Português!Q307</f>
        <v>-3.2170000000000005</v>
      </c>
      <c r="R307" s="81">
        <f>Português!R307</f>
        <v>7.59</v>
      </c>
      <c r="S307" s="45"/>
      <c r="T307" s="81">
        <f>Português!T307</f>
        <v>7.4640000000000004</v>
      </c>
      <c r="U307" s="81">
        <f>Português!U307</f>
        <v>-3.2170000000000005</v>
      </c>
      <c r="V307" s="81">
        <f>Português!V307</f>
        <v>7.59</v>
      </c>
    </row>
    <row r="308" spans="2:22" outlineLevel="1" x14ac:dyDescent="0.25">
      <c r="B308" s="89" t="s">
        <v>204</v>
      </c>
      <c r="C308" s="92" t="s">
        <v>145</v>
      </c>
      <c r="D308" s="87"/>
      <c r="E308" s="87"/>
      <c r="F308" s="87"/>
      <c r="G308" s="87"/>
      <c r="H308" s="81">
        <f>Português!H308</f>
        <v>-5.67</v>
      </c>
      <c r="I308" s="81">
        <f>Português!I308</f>
        <v>-11.345999999999998</v>
      </c>
      <c r="J308" s="81">
        <f>Português!J308</f>
        <v>3.3829999999999991</v>
      </c>
      <c r="K308" s="81">
        <f>Português!K308</f>
        <v>21.966999999999999</v>
      </c>
      <c r="L308" s="81">
        <f>Português!L308</f>
        <v>-8.6940000000000008</v>
      </c>
      <c r="M308" s="81">
        <f>Português!M308</f>
        <v>-17.7</v>
      </c>
      <c r="N308" s="81">
        <f>Português!N308</f>
        <v>0.97399999999999665</v>
      </c>
      <c r="O308" s="81">
        <f>Português!O308</f>
        <v>-4.4089999999999989</v>
      </c>
      <c r="P308" s="81">
        <f>Português!P308</f>
        <v>-3.0430000000000001</v>
      </c>
      <c r="Q308" s="81">
        <f>Português!Q308</f>
        <v>-2.9569999999999999</v>
      </c>
      <c r="R308" s="81">
        <f>Português!R308</f>
        <v>14.898999999999999</v>
      </c>
      <c r="S308" s="45"/>
      <c r="T308" s="81">
        <f>Português!T308</f>
        <v>-3.0430000000000001</v>
      </c>
      <c r="U308" s="81">
        <f>Português!U308</f>
        <v>-2.8570000000000002</v>
      </c>
      <c r="V308" s="81">
        <f>Português!V308</f>
        <v>14.698999999999998</v>
      </c>
    </row>
    <row r="309" spans="2:22" outlineLevel="1" x14ac:dyDescent="0.25">
      <c r="B309" s="89" t="s">
        <v>295</v>
      </c>
      <c r="C309" s="92" t="s">
        <v>145</v>
      </c>
      <c r="D309" s="87"/>
      <c r="E309" s="87"/>
      <c r="F309" s="87"/>
      <c r="G309" s="87"/>
      <c r="H309" s="81">
        <f>Português!H309</f>
        <v>-43.165999999999997</v>
      </c>
      <c r="I309" s="81">
        <f>Português!I309</f>
        <v>-73</v>
      </c>
      <c r="J309" s="81">
        <f>Português!J309</f>
        <v>-55.254999999999995</v>
      </c>
      <c r="K309" s="81">
        <f>Português!K309</f>
        <v>-63.573000000000008</v>
      </c>
      <c r="L309" s="81">
        <f>Português!L309</f>
        <v>-76.135000000000005</v>
      </c>
      <c r="M309" s="81">
        <f>Português!M309</f>
        <v>-101.4</v>
      </c>
      <c r="N309" s="81">
        <f>Português!N309</f>
        <v>-75.232999999999976</v>
      </c>
      <c r="O309" s="81">
        <f>Português!O309</f>
        <v>-83.323999999999984</v>
      </c>
      <c r="P309" s="81">
        <f>Português!P309</f>
        <v>-46.728000000000002</v>
      </c>
      <c r="Q309" s="81">
        <f>Português!Q309</f>
        <v>-107.84399999999999</v>
      </c>
      <c r="R309" s="81">
        <f>Português!R309</f>
        <v>-110.48000000000002</v>
      </c>
      <c r="S309" s="45"/>
      <c r="T309" s="81">
        <f>Português!T309</f>
        <v>-46.728000000000002</v>
      </c>
      <c r="U309" s="81">
        <f>Português!U309</f>
        <v>-107.84399999999999</v>
      </c>
      <c r="V309" s="81">
        <f>Português!V309</f>
        <v>-110.48000000000002</v>
      </c>
    </row>
    <row r="310" spans="2:22" outlineLevel="1" x14ac:dyDescent="0.25">
      <c r="B310" s="74" t="s">
        <v>294</v>
      </c>
      <c r="C310" s="74" t="s">
        <v>145</v>
      </c>
      <c r="D310" s="88"/>
      <c r="E310" s="88"/>
      <c r="F310" s="88"/>
      <c r="G310" s="88"/>
      <c r="H310" s="82">
        <f>Português!H310</f>
        <v>173.53709095745751</v>
      </c>
      <c r="I310" s="82">
        <f>Português!I310</f>
        <v>38.298089475257456</v>
      </c>
      <c r="J310" s="82">
        <f>Português!J310</f>
        <v>140.72406331249198</v>
      </c>
      <c r="K310" s="82">
        <f>Português!K310</f>
        <v>180.81007380479258</v>
      </c>
      <c r="L310" s="82">
        <f>Português!L310</f>
        <v>164.91713078851529</v>
      </c>
      <c r="M310" s="82">
        <f>Português!M310</f>
        <v>149.42844085076331</v>
      </c>
      <c r="N310" s="82">
        <f>Português!N310</f>
        <v>62.579941972372509</v>
      </c>
      <c r="O310" s="82">
        <f>Português!O310</f>
        <v>139.77002948140012</v>
      </c>
      <c r="P310" s="82">
        <f>Português!P310</f>
        <v>206.8922</v>
      </c>
      <c r="Q310" s="82">
        <f>Português!Q310</f>
        <v>119.6269999999999</v>
      </c>
      <c r="R310" s="82">
        <f>Português!R310</f>
        <v>227.88285589563282</v>
      </c>
      <c r="T310" s="82">
        <f>Português!T310</f>
        <v>229.95827437636123</v>
      </c>
      <c r="U310" s="82">
        <f>Português!U310</f>
        <v>145.48799999999986</v>
      </c>
      <c r="V310" s="82">
        <f>Português!V310</f>
        <v>256.73841358982929</v>
      </c>
    </row>
    <row r="311" spans="2:22" outlineLevel="1" x14ac:dyDescent="0.25">
      <c r="B311" s="74" t="s">
        <v>296</v>
      </c>
      <c r="C311" s="91" t="s">
        <v>145</v>
      </c>
      <c r="D311" s="74"/>
      <c r="E311" s="74"/>
      <c r="F311" s="74"/>
      <c r="G311" s="74"/>
      <c r="H311" s="82">
        <f>Português!H311</f>
        <v>-149.53200000000001</v>
      </c>
      <c r="I311" s="82">
        <f>Português!I311</f>
        <v>32.554000000000023</v>
      </c>
      <c r="J311" s="82">
        <f>Português!J311</f>
        <v>-158.87</v>
      </c>
      <c r="K311" s="82">
        <f>Português!K311</f>
        <v>-133.14699999999999</v>
      </c>
      <c r="L311" s="82">
        <f>Português!L311</f>
        <v>149.279</v>
      </c>
      <c r="M311" s="82">
        <f>Português!M311</f>
        <v>-2507.1999999999998</v>
      </c>
      <c r="N311" s="82">
        <f>Português!N311</f>
        <v>268.19399999999933</v>
      </c>
      <c r="O311" s="82">
        <f>Português!O311</f>
        <v>-49.104999999999606</v>
      </c>
      <c r="P311" s="82">
        <f>Português!P311</f>
        <v>-258.34500000000003</v>
      </c>
      <c r="Q311" s="82">
        <f>Português!Q311</f>
        <v>60.397000000000048</v>
      </c>
      <c r="R311" s="82">
        <f>Português!R311</f>
        <v>-4761.6849999999995</v>
      </c>
      <c r="T311" s="82">
        <f>Português!T311</f>
        <v>-258.34500000000003</v>
      </c>
      <c r="U311" s="82">
        <f>Português!U311</f>
        <v>60.397000000000048</v>
      </c>
      <c r="V311" s="82">
        <f>Português!V311</f>
        <v>-4761.6849999999995</v>
      </c>
    </row>
    <row r="312" spans="2:22" outlineLevel="1" x14ac:dyDescent="0.25">
      <c r="B312" s="89" t="s">
        <v>297</v>
      </c>
      <c r="C312" s="92" t="s">
        <v>145</v>
      </c>
      <c r="D312" s="87"/>
      <c r="E312" s="87"/>
      <c r="F312" s="87"/>
      <c r="G312" s="87"/>
      <c r="H312" s="81">
        <f>Português!H312</f>
        <v>-0.307</v>
      </c>
      <c r="I312" s="81">
        <f>Português!I312</f>
        <v>-0.192</v>
      </c>
      <c r="J312" s="81">
        <f>Português!J312</f>
        <v>-0.17100000000000004</v>
      </c>
      <c r="K312" s="81">
        <f>Português!K312</f>
        <v>-5.8169999999999993</v>
      </c>
      <c r="L312" s="81">
        <f>Português!L312</f>
        <v>0.17100000000000001</v>
      </c>
      <c r="M312" s="81">
        <f>Português!M312</f>
        <v>5.6</v>
      </c>
      <c r="N312" s="81">
        <f>Português!N312</f>
        <v>7.5000000000000178E-2</v>
      </c>
      <c r="O312" s="81">
        <f>Português!O312</f>
        <v>-1.000000000000334E-3</v>
      </c>
      <c r="P312" s="81">
        <f>Português!P312</f>
        <v>5.0000000000000001E-3</v>
      </c>
      <c r="Q312" s="81">
        <f>Português!Q312</f>
        <v>0</v>
      </c>
      <c r="R312" s="81">
        <f>Português!R312</f>
        <v>-38.624000000000002</v>
      </c>
      <c r="S312" s="45"/>
      <c r="T312" s="81">
        <f>Português!T312</f>
        <v>5.0000000000000001E-3</v>
      </c>
      <c r="U312" s="81">
        <f>Português!U312</f>
        <v>0</v>
      </c>
      <c r="V312" s="81">
        <f>Português!V312</f>
        <v>-38.624000000000002</v>
      </c>
    </row>
    <row r="313" spans="2:22" outlineLevel="1" x14ac:dyDescent="0.25">
      <c r="B313" s="89" t="s">
        <v>298</v>
      </c>
      <c r="C313" s="92" t="s">
        <v>145</v>
      </c>
      <c r="D313" s="87"/>
      <c r="E313" s="87"/>
      <c r="F313" s="87"/>
      <c r="G313" s="87"/>
      <c r="H313" s="81">
        <f>Português!H313</f>
        <v>-25.995000000000001</v>
      </c>
      <c r="I313" s="81">
        <f>Português!I313</f>
        <v>-33.036999999999992</v>
      </c>
      <c r="J313" s="81">
        <f>Português!J313</f>
        <v>-28.799000000000007</v>
      </c>
      <c r="K313" s="81">
        <f>Português!K313</f>
        <v>-29.349000000000004</v>
      </c>
      <c r="L313" s="81">
        <f>Português!L313</f>
        <v>-48.957999999999998</v>
      </c>
      <c r="M313" s="81">
        <f>Português!M313</f>
        <v>-36.5</v>
      </c>
      <c r="N313" s="81">
        <f>Português!N313</f>
        <v>-44.182999999999993</v>
      </c>
      <c r="O313" s="81">
        <f>Português!O313</f>
        <v>-31.182000000000016</v>
      </c>
      <c r="P313" s="81">
        <f>Português!P313</f>
        <v>-51.82</v>
      </c>
      <c r="Q313" s="81">
        <f>Português!Q313</f>
        <v>-48.079000000000001</v>
      </c>
      <c r="R313" s="81">
        <f>Português!R313</f>
        <v>-53.643000000000008</v>
      </c>
      <c r="S313" s="45"/>
      <c r="T313" s="81">
        <f>Português!T313</f>
        <v>-51.82</v>
      </c>
      <c r="U313" s="81">
        <f>Português!U313</f>
        <v>-48.079000000000001</v>
      </c>
      <c r="V313" s="81">
        <f>Português!V313</f>
        <v>-53.643000000000008</v>
      </c>
    </row>
    <row r="314" spans="2:22" outlineLevel="1" x14ac:dyDescent="0.25">
      <c r="B314" s="89" t="s">
        <v>299</v>
      </c>
      <c r="C314" s="92" t="s">
        <v>145</v>
      </c>
      <c r="D314" s="87"/>
      <c r="E314" s="87"/>
      <c r="F314" s="87"/>
      <c r="G314" s="87"/>
      <c r="H314" s="81">
        <f>Português!H314</f>
        <v>-3.0569999999999999</v>
      </c>
      <c r="I314" s="81">
        <f>Português!I314</f>
        <v>-2.4730000000000003</v>
      </c>
      <c r="J314" s="81">
        <f>Português!J314</f>
        <v>-20.290000000000003</v>
      </c>
      <c r="K314" s="81">
        <f>Português!K314</f>
        <v>13.351000000000004</v>
      </c>
      <c r="L314" s="81">
        <f>Português!L314</f>
        <v>-3.706</v>
      </c>
      <c r="M314" s="81">
        <f>Português!M314</f>
        <v>-10.6</v>
      </c>
      <c r="N314" s="81">
        <f>Português!N314</f>
        <v>-11.679</v>
      </c>
      <c r="O314" s="81">
        <f>Português!O314</f>
        <v>-19.741</v>
      </c>
      <c r="P314" s="81">
        <f>Português!P314</f>
        <v>-24.306000000000001</v>
      </c>
      <c r="Q314" s="81">
        <f>Português!Q314</f>
        <v>6.0890000000000022</v>
      </c>
      <c r="R314" s="81">
        <f>Português!R314</f>
        <v>-28.993000000000002</v>
      </c>
      <c r="S314" s="45"/>
      <c r="T314" s="81">
        <f>Português!T314</f>
        <v>-24.306000000000001</v>
      </c>
      <c r="U314" s="81">
        <f>Português!U314</f>
        <v>6.0890000000000022</v>
      </c>
      <c r="V314" s="81">
        <f>Português!V314</f>
        <v>-28.993000000000002</v>
      </c>
    </row>
    <row r="315" spans="2:22" outlineLevel="1" x14ac:dyDescent="0.25">
      <c r="B315" s="89" t="s">
        <v>300</v>
      </c>
      <c r="C315" s="92" t="s">
        <v>145</v>
      </c>
      <c r="D315" s="87"/>
      <c r="E315" s="87"/>
      <c r="F315" s="87"/>
      <c r="G315" s="87"/>
      <c r="H315" s="81">
        <f>Português!H315</f>
        <v>0</v>
      </c>
      <c r="I315" s="81">
        <f>Português!I315</f>
        <v>2.7E-2</v>
      </c>
      <c r="J315" s="81">
        <f>Português!J315</f>
        <v>0</v>
      </c>
      <c r="K315" s="81">
        <f>Português!K315</f>
        <v>-13.545999999999999</v>
      </c>
      <c r="L315" s="81">
        <f>Português!L315</f>
        <v>0</v>
      </c>
      <c r="M315" s="81">
        <f>Português!M315</f>
        <v>0</v>
      </c>
      <c r="N315" s="81">
        <f>Português!N315</f>
        <v>0</v>
      </c>
      <c r="O315" s="81">
        <f>Português!O315</f>
        <v>0</v>
      </c>
      <c r="P315" s="81">
        <f>Português!P315</f>
        <v>0</v>
      </c>
      <c r="Q315" s="81">
        <f>Português!Q315</f>
        <v>-215.381</v>
      </c>
      <c r="R315" s="81">
        <f>Português!R315</f>
        <v>-17.188999999999993</v>
      </c>
      <c r="S315" s="45"/>
      <c r="T315" s="81">
        <f>Português!T315</f>
        <v>0</v>
      </c>
      <c r="U315" s="81">
        <f>Português!U315</f>
        <v>-215.381</v>
      </c>
      <c r="V315" s="81">
        <f>Português!V315</f>
        <v>-17.188999999999993</v>
      </c>
    </row>
    <row r="316" spans="2:22" outlineLevel="1" x14ac:dyDescent="0.25">
      <c r="B316" s="89" t="s">
        <v>408</v>
      </c>
      <c r="C316" s="92" t="s">
        <v>145</v>
      </c>
      <c r="D316" s="87"/>
      <c r="E316" s="87"/>
      <c r="F316" s="87"/>
      <c r="G316" s="87"/>
      <c r="H316" s="81">
        <f>Português!H316</f>
        <v>0</v>
      </c>
      <c r="I316" s="81">
        <f>Português!I316</f>
        <v>0</v>
      </c>
      <c r="J316" s="81">
        <f>Português!J316</f>
        <v>0</v>
      </c>
      <c r="K316" s="81">
        <f>Português!K316</f>
        <v>0</v>
      </c>
      <c r="L316" s="81">
        <f>Português!L316</f>
        <v>0</v>
      </c>
      <c r="M316" s="81">
        <f>Português!M316</f>
        <v>0</v>
      </c>
      <c r="N316" s="81">
        <f>Português!N316</f>
        <v>0</v>
      </c>
      <c r="O316" s="81">
        <f>Português!O316</f>
        <v>0</v>
      </c>
      <c r="P316" s="81">
        <f>Português!P316</f>
        <v>0</v>
      </c>
      <c r="Q316" s="81">
        <f>Português!Q316</f>
        <v>0</v>
      </c>
      <c r="R316" s="81">
        <f>Português!R316</f>
        <v>0.90200000000000002</v>
      </c>
      <c r="S316" s="45"/>
      <c r="T316" s="81"/>
      <c r="U316" s="81"/>
      <c r="V316" s="81"/>
    </row>
    <row r="317" spans="2:22" outlineLevel="1" x14ac:dyDescent="0.25">
      <c r="B317" s="89" t="s">
        <v>301</v>
      </c>
      <c r="C317" s="92" t="s">
        <v>145</v>
      </c>
      <c r="D317" s="87"/>
      <c r="E317" s="87"/>
      <c r="F317" s="87"/>
      <c r="G317" s="87"/>
      <c r="H317" s="81">
        <f>Português!H317</f>
        <v>0</v>
      </c>
      <c r="I317" s="81">
        <f>Português!I317</f>
        <v>0</v>
      </c>
      <c r="J317" s="81">
        <f>Português!J317</f>
        <v>0</v>
      </c>
      <c r="K317" s="81">
        <f>Português!K317</f>
        <v>0</v>
      </c>
      <c r="L317" s="81">
        <f>Português!L317</f>
        <v>0</v>
      </c>
      <c r="M317" s="81">
        <f>Português!M317</f>
        <v>0</v>
      </c>
      <c r="N317" s="81">
        <f>Português!N317</f>
        <v>0</v>
      </c>
      <c r="O317" s="81">
        <f>Português!O317</f>
        <v>0</v>
      </c>
      <c r="P317" s="81">
        <f>Português!P317</f>
        <v>0</v>
      </c>
      <c r="Q317" s="81">
        <f>Português!Q317</f>
        <v>0</v>
      </c>
      <c r="R317" s="81">
        <f>Português!R317</f>
        <v>0</v>
      </c>
      <c r="S317" s="45"/>
      <c r="T317" s="81">
        <f>Português!T317</f>
        <v>0</v>
      </c>
      <c r="U317" s="81">
        <f>Português!U317</f>
        <v>0</v>
      </c>
      <c r="V317" s="81">
        <f>Português!V317</f>
        <v>0</v>
      </c>
    </row>
    <row r="318" spans="2:22" outlineLevel="1" x14ac:dyDescent="0.25">
      <c r="B318" s="89" t="s">
        <v>286</v>
      </c>
      <c r="C318" s="92" t="s">
        <v>145</v>
      </c>
      <c r="D318" s="87"/>
      <c r="E318" s="87"/>
      <c r="F318" s="87"/>
      <c r="G318" s="87"/>
      <c r="H318" s="81">
        <f>Português!H318</f>
        <v>-120.173</v>
      </c>
      <c r="I318" s="81">
        <f>Português!I318</f>
        <v>68.229000000000013</v>
      </c>
      <c r="J318" s="81">
        <f>Português!J318</f>
        <v>-109.61000000000001</v>
      </c>
      <c r="K318" s="81">
        <f>Português!K318</f>
        <v>-97.786000000000001</v>
      </c>
      <c r="L318" s="81">
        <f>Português!L318</f>
        <v>201.77199999999999</v>
      </c>
      <c r="M318" s="81">
        <f>Português!M318</f>
        <v>-2465.6999999999998</v>
      </c>
      <c r="N318" s="81">
        <f>Português!N318</f>
        <v>323.98099999999931</v>
      </c>
      <c r="O318" s="81">
        <f>Português!O318</f>
        <v>1.8190000000004147</v>
      </c>
      <c r="P318" s="81">
        <f>Português!P318</f>
        <v>-182.22400000000005</v>
      </c>
      <c r="Q318" s="81">
        <f>Português!Q318</f>
        <v>317.76800000000003</v>
      </c>
      <c r="R318" s="81">
        <f>Português!R318</f>
        <v>-4624.1379999999999</v>
      </c>
      <c r="S318" s="45"/>
      <c r="T318" s="81">
        <f>Português!T318</f>
        <v>-182.22400000000005</v>
      </c>
      <c r="U318" s="81">
        <f>Português!U318</f>
        <v>317.76800000000003</v>
      </c>
      <c r="V318" s="81">
        <f>Português!V318</f>
        <v>-4624.1379999999999</v>
      </c>
    </row>
    <row r="319" spans="2:22" outlineLevel="1" x14ac:dyDescent="0.25">
      <c r="B319" s="74" t="s">
        <v>302</v>
      </c>
      <c r="C319" s="91" t="s">
        <v>145</v>
      </c>
      <c r="D319" s="74"/>
      <c r="E319" s="74"/>
      <c r="F319" s="74"/>
      <c r="G319" s="74"/>
      <c r="H319" s="82">
        <f>Português!H319</f>
        <v>-11.343</v>
      </c>
      <c r="I319" s="82">
        <f>Português!I319</f>
        <v>-124.227</v>
      </c>
      <c r="J319" s="82">
        <f>Português!J319</f>
        <v>-20.667999999999992</v>
      </c>
      <c r="K319" s="82">
        <f>Português!K319</f>
        <v>-5.9569999999999759</v>
      </c>
      <c r="L319" s="82">
        <f>Português!L319</f>
        <v>-70.654999999999987</v>
      </c>
      <c r="M319" s="82">
        <f>Português!M319</f>
        <v>2122.8999999999996</v>
      </c>
      <c r="N319" s="82">
        <f>Português!N319</f>
        <v>-354.50100000000009</v>
      </c>
      <c r="O319" s="82">
        <f>Português!O319</f>
        <v>5.6670000000001526</v>
      </c>
      <c r="P319" s="82">
        <f>Português!P319</f>
        <v>9</v>
      </c>
      <c r="Q319" s="82">
        <f>Português!Q319</f>
        <v>-180.108</v>
      </c>
      <c r="R319" s="82">
        <f>Português!R319</f>
        <v>4560.4740000000002</v>
      </c>
      <c r="S319" s="45"/>
      <c r="T319" s="82">
        <f>Português!T319</f>
        <v>-14.062000000000001</v>
      </c>
      <c r="U319" s="82">
        <f>Português!U319</f>
        <v>-205.96899999999999</v>
      </c>
      <c r="V319" s="82">
        <f>Português!V319</f>
        <v>4531.6140000000005</v>
      </c>
    </row>
    <row r="320" spans="2:22" outlineLevel="1" x14ac:dyDescent="0.25">
      <c r="B320" s="89" t="s">
        <v>303</v>
      </c>
      <c r="C320" s="92" t="s">
        <v>145</v>
      </c>
      <c r="D320" s="87"/>
      <c r="E320" s="87"/>
      <c r="F320" s="87"/>
      <c r="G320" s="87"/>
      <c r="H320" s="81">
        <f>Português!H320</f>
        <v>0.29599999999999999</v>
      </c>
      <c r="I320" s="81">
        <f>Português!I320</f>
        <v>0.29499999999999998</v>
      </c>
      <c r="J320" s="81">
        <f>Português!J320</f>
        <v>0.29599999999999999</v>
      </c>
      <c r="K320" s="81">
        <f>Português!K320</f>
        <v>-1.704</v>
      </c>
      <c r="L320" s="81">
        <f>Português!L320</f>
        <v>0.29599999999999999</v>
      </c>
      <c r="M320" s="81">
        <f>Português!M320</f>
        <v>-5.7</v>
      </c>
      <c r="N320" s="81">
        <f>Português!N320</f>
        <v>3.9999999999995595E-3</v>
      </c>
      <c r="O320" s="81">
        <f>Português!O320</f>
        <v>4.1000000000000369E-2</v>
      </c>
      <c r="P320" s="81">
        <f>Português!P320</f>
        <v>0</v>
      </c>
      <c r="Q320" s="81">
        <f>Português!Q320</f>
        <v>8.9999999999999993E-3</v>
      </c>
      <c r="R320" s="81">
        <f>Português!R320</f>
        <v>-8.9999999999999993E-3</v>
      </c>
      <c r="S320" s="45"/>
      <c r="T320" s="81">
        <f>Português!T320</f>
        <v>0</v>
      </c>
      <c r="U320" s="81">
        <f>Português!U320</f>
        <v>8.9999999999999993E-3</v>
      </c>
      <c r="V320" s="81">
        <f>Português!V320</f>
        <v>-8.9999999999999993E-3</v>
      </c>
    </row>
    <row r="321" spans="2:22" outlineLevel="1" x14ac:dyDescent="0.25">
      <c r="B321" s="89" t="s">
        <v>409</v>
      </c>
      <c r="C321" s="92"/>
      <c r="D321" s="87"/>
      <c r="E321" s="87"/>
      <c r="F321" s="87"/>
      <c r="G321" s="87"/>
      <c r="H321" s="81">
        <f>Português!H321</f>
        <v>0</v>
      </c>
      <c r="I321" s="81">
        <f>Português!I321</f>
        <v>0</v>
      </c>
      <c r="J321" s="81">
        <f>Português!J321</f>
        <v>0</v>
      </c>
      <c r="K321" s="81">
        <f>Português!K321</f>
        <v>0</v>
      </c>
      <c r="L321" s="81">
        <f>Português!L321</f>
        <v>0</v>
      </c>
      <c r="M321" s="81">
        <f>Português!M321</f>
        <v>0</v>
      </c>
      <c r="N321" s="81">
        <f>Português!N321</f>
        <v>0</v>
      </c>
      <c r="O321" s="81">
        <f>Português!O321</f>
        <v>0</v>
      </c>
      <c r="P321" s="81">
        <f>Português!P321</f>
        <v>0</v>
      </c>
      <c r="Q321" s="81">
        <f>Português!Q321</f>
        <v>0</v>
      </c>
      <c r="R321" s="81">
        <f>Português!R321</f>
        <v>2000</v>
      </c>
      <c r="S321" s="45"/>
      <c r="T321" s="81"/>
      <c r="U321" s="81"/>
      <c r="V321" s="81"/>
    </row>
    <row r="322" spans="2:22" outlineLevel="1" x14ac:dyDescent="0.25">
      <c r="B322" s="89" t="s">
        <v>369</v>
      </c>
      <c r="C322" s="92" t="s">
        <v>145</v>
      </c>
      <c r="D322" s="87"/>
      <c r="E322" s="87"/>
      <c r="F322" s="87"/>
      <c r="G322" s="87"/>
      <c r="H322" s="81">
        <f>Português!H322</f>
        <v>0</v>
      </c>
      <c r="I322" s="81">
        <f>Português!I322</f>
        <v>0</v>
      </c>
      <c r="J322" s="81">
        <f>Português!J322</f>
        <v>0</v>
      </c>
      <c r="K322" s="81">
        <f>Português!K322</f>
        <v>0</v>
      </c>
      <c r="L322" s="81">
        <f>Português!L322</f>
        <v>0</v>
      </c>
      <c r="M322" s="81">
        <f>Português!M322</f>
        <v>-101</v>
      </c>
      <c r="N322" s="81">
        <f>Português!N322</f>
        <v>0.1910000000000025</v>
      </c>
      <c r="O322" s="81">
        <f>Português!O322</f>
        <v>9.9999999999056399E-4</v>
      </c>
      <c r="P322" s="81">
        <f>Português!P322</f>
        <v>0</v>
      </c>
      <c r="Q322" s="81">
        <f>Português!Q322</f>
        <v>0</v>
      </c>
      <c r="R322" s="81">
        <f>Português!R322</f>
        <v>-79.572000000000003</v>
      </c>
      <c r="S322" s="89"/>
      <c r="T322" s="81">
        <f>Português!T322</f>
        <v>0</v>
      </c>
      <c r="U322" s="81">
        <f>Português!U322</f>
        <v>0</v>
      </c>
      <c r="V322" s="81">
        <f>Português!V322</f>
        <v>-79.572000000000003</v>
      </c>
    </row>
    <row r="323" spans="2:22" outlineLevel="1" x14ac:dyDescent="0.25">
      <c r="B323" s="89" t="s">
        <v>368</v>
      </c>
      <c r="C323" s="92" t="s">
        <v>145</v>
      </c>
      <c r="D323" s="87"/>
      <c r="E323" s="87"/>
      <c r="F323" s="87"/>
      <c r="G323" s="87"/>
      <c r="H323" s="81">
        <f>Português!H323</f>
        <v>0</v>
      </c>
      <c r="I323" s="81">
        <f>Português!I323</f>
        <v>0</v>
      </c>
      <c r="J323" s="81">
        <f>Português!J323</f>
        <v>0</v>
      </c>
      <c r="K323" s="81">
        <f>Português!K323</f>
        <v>0</v>
      </c>
      <c r="L323" s="81">
        <f>Português!L323</f>
        <v>0</v>
      </c>
      <c r="M323" s="81">
        <f>Português!M323</f>
        <v>-0.5</v>
      </c>
      <c r="N323" s="81">
        <f>Português!N323</f>
        <v>-2.028</v>
      </c>
      <c r="O323" s="81">
        <f>Português!O323</f>
        <v>2.528</v>
      </c>
      <c r="P323" s="81">
        <f>Português!P323</f>
        <v>0</v>
      </c>
      <c r="Q323" s="81">
        <f>Português!Q323</f>
        <v>0</v>
      </c>
      <c r="R323" s="81">
        <f>Português!R323</f>
        <v>0</v>
      </c>
      <c r="S323" s="89"/>
      <c r="T323" s="81">
        <f>Português!T323</f>
        <v>0</v>
      </c>
      <c r="U323" s="81">
        <f>Português!U323</f>
        <v>0</v>
      </c>
      <c r="V323" s="81">
        <f>Português!V323</f>
        <v>0</v>
      </c>
    </row>
    <row r="324" spans="2:22" outlineLevel="1" x14ac:dyDescent="0.25">
      <c r="B324" s="89" t="s">
        <v>304</v>
      </c>
      <c r="C324" s="92" t="s">
        <v>145</v>
      </c>
      <c r="D324" s="87"/>
      <c r="E324" s="87"/>
      <c r="F324" s="87"/>
      <c r="G324" s="87"/>
      <c r="H324" s="81">
        <f>Português!H324</f>
        <v>-11.638999999999999</v>
      </c>
      <c r="I324" s="81">
        <f>Português!I324</f>
        <v>-123.43900000000001</v>
      </c>
      <c r="J324" s="81">
        <f>Português!J324</f>
        <v>-20.929999999999993</v>
      </c>
      <c r="K324" s="81">
        <f>Português!K324</f>
        <v>-5.3699999999999761</v>
      </c>
      <c r="L324" s="81">
        <f>Português!L324</f>
        <v>-70.119</v>
      </c>
      <c r="M324" s="81">
        <f>Português!M324</f>
        <v>-401.1</v>
      </c>
      <c r="N324" s="81">
        <f>Português!N324</f>
        <v>-352.67699999999991</v>
      </c>
      <c r="O324" s="81">
        <f>Português!O324</f>
        <v>0.12399999999990996</v>
      </c>
      <c r="P324" s="81">
        <f>Português!P324</f>
        <v>0</v>
      </c>
      <c r="Q324" s="81">
        <f>Português!Q324</f>
        <v>-188.61699999999999</v>
      </c>
      <c r="R324" s="81">
        <f>Português!R324</f>
        <v>-2.4510000000000218</v>
      </c>
      <c r="S324" s="89"/>
      <c r="T324" s="81">
        <f>Português!T324</f>
        <v>0</v>
      </c>
      <c r="U324" s="81">
        <f>Português!U324</f>
        <v>-188.61699999999999</v>
      </c>
      <c r="V324" s="81">
        <f>Português!V324</f>
        <v>-2.4510000000000218</v>
      </c>
    </row>
    <row r="325" spans="2:22" outlineLevel="1" x14ac:dyDescent="0.25">
      <c r="B325" s="89" t="s">
        <v>387</v>
      </c>
      <c r="C325" s="92" t="s">
        <v>145</v>
      </c>
      <c r="D325" s="87"/>
      <c r="E325" s="87"/>
      <c r="F325" s="87"/>
      <c r="G325" s="87"/>
      <c r="H325" s="81">
        <f>Português!H325</f>
        <v>0</v>
      </c>
      <c r="I325" s="81">
        <f>Português!I325</f>
        <v>0</v>
      </c>
      <c r="J325" s="81">
        <f>Português!J325</f>
        <v>0</v>
      </c>
      <c r="K325" s="81">
        <f>Português!K325</f>
        <v>0</v>
      </c>
      <c r="L325" s="81">
        <f>Português!L325</f>
        <v>0</v>
      </c>
      <c r="M325" s="81">
        <f>Português!M325</f>
        <v>0</v>
      </c>
      <c r="N325" s="81">
        <f>Português!N325</f>
        <v>0</v>
      </c>
      <c r="O325" s="81">
        <f>Português!O325</f>
        <v>0</v>
      </c>
      <c r="P325" s="81">
        <f>Português!P325</f>
        <v>0</v>
      </c>
      <c r="Q325" s="81">
        <f>Português!Q325</f>
        <v>0</v>
      </c>
      <c r="R325" s="81">
        <f>Português!R325</f>
        <v>0</v>
      </c>
      <c r="S325" s="89"/>
      <c r="T325" s="81">
        <f>Português!T325</f>
        <v>-23.062000000000001</v>
      </c>
      <c r="U325" s="81">
        <f>Português!U325</f>
        <v>-25.861000000000001</v>
      </c>
      <c r="V325" s="81">
        <f>Português!V325</f>
        <v>-28.860000000000003</v>
      </c>
    </row>
    <row r="326" spans="2:22" outlineLevel="1" x14ac:dyDescent="0.25">
      <c r="B326" s="89" t="s">
        <v>370</v>
      </c>
      <c r="C326" s="92" t="s">
        <v>145</v>
      </c>
      <c r="D326" s="87"/>
      <c r="E326" s="87"/>
      <c r="F326" s="87"/>
      <c r="G326" s="87"/>
      <c r="H326" s="81">
        <f>Português!H326</f>
        <v>0</v>
      </c>
      <c r="I326" s="81">
        <f>Português!I326</f>
        <v>0</v>
      </c>
      <c r="J326" s="81">
        <f>Português!J326</f>
        <v>0</v>
      </c>
      <c r="K326" s="81">
        <f>Português!K326</f>
        <v>0</v>
      </c>
      <c r="L326" s="81">
        <f>Português!L326</f>
        <v>0</v>
      </c>
      <c r="M326" s="81">
        <f>Português!M326</f>
        <v>2631</v>
      </c>
      <c r="N326" s="81">
        <f>Português!N326</f>
        <v>2.7999999999792635E-2</v>
      </c>
      <c r="O326" s="81">
        <f>Português!O326</f>
        <v>-9.9999999974897946E-4</v>
      </c>
      <c r="P326" s="81">
        <f>Português!P326</f>
        <v>0</v>
      </c>
      <c r="Q326" s="81">
        <f>Português!Q326</f>
        <v>0</v>
      </c>
      <c r="R326" s="81">
        <f>Português!R326</f>
        <v>2664.4949999999999</v>
      </c>
      <c r="S326" s="89"/>
      <c r="T326" s="81">
        <f>Português!T326</f>
        <v>0</v>
      </c>
      <c r="U326" s="81">
        <f>Português!U326</f>
        <v>0</v>
      </c>
      <c r="V326" s="81">
        <f>Português!V326</f>
        <v>2664.4949999999999</v>
      </c>
    </row>
    <row r="327" spans="2:22" outlineLevel="1" x14ac:dyDescent="0.25">
      <c r="B327" s="89" t="s">
        <v>305</v>
      </c>
      <c r="C327" s="92" t="s">
        <v>145</v>
      </c>
      <c r="D327" s="87"/>
      <c r="E327" s="87"/>
      <c r="F327" s="87"/>
      <c r="G327" s="87"/>
      <c r="H327" s="81">
        <f>Português!H327</f>
        <v>0</v>
      </c>
      <c r="I327" s="81">
        <f>Português!I327</f>
        <v>-1.083</v>
      </c>
      <c r="J327" s="81">
        <f>Português!J327</f>
        <v>-3.400000000000003E-2</v>
      </c>
      <c r="K327" s="81">
        <f>Português!K327</f>
        <v>1.117</v>
      </c>
      <c r="L327" s="81">
        <f>Português!L327</f>
        <v>-0.83199999999999996</v>
      </c>
      <c r="M327" s="81">
        <f>Português!M327</f>
        <v>0.2</v>
      </c>
      <c r="N327" s="81">
        <f>Português!N327</f>
        <v>-1.9000000000000128E-2</v>
      </c>
      <c r="O327" s="81">
        <f>Português!O327</f>
        <v>2.9740000000000002</v>
      </c>
      <c r="P327" s="81">
        <f>Português!P327</f>
        <v>9</v>
      </c>
      <c r="Q327" s="81">
        <f>Português!Q327</f>
        <v>8.5</v>
      </c>
      <c r="R327" s="81">
        <f>Português!R327</f>
        <v>-21.989000000000001</v>
      </c>
      <c r="S327" s="89"/>
      <c r="T327" s="81">
        <f>Português!T327</f>
        <v>9</v>
      </c>
      <c r="U327" s="81">
        <f>Português!U327</f>
        <v>8.5</v>
      </c>
      <c r="V327" s="81">
        <f>Português!V327</f>
        <v>-21.989000000000001</v>
      </c>
    </row>
    <row r="328" spans="2:22" outlineLevel="1" x14ac:dyDescent="0.25">
      <c r="B328" s="74" t="s">
        <v>306</v>
      </c>
      <c r="C328" s="91" t="s">
        <v>145</v>
      </c>
      <c r="D328" s="74"/>
      <c r="E328" s="74"/>
      <c r="F328" s="74"/>
      <c r="G328" s="74"/>
      <c r="H328" s="82">
        <f>Português!H328</f>
        <v>12.662090957457497</v>
      </c>
      <c r="I328" s="82">
        <f>Português!I328</f>
        <v>-53.374910524742518</v>
      </c>
      <c r="J328" s="82">
        <f>Português!J328</f>
        <v>-38.813936687508019</v>
      </c>
      <c r="K328" s="82">
        <f>Português!K328</f>
        <v>41.706073804792609</v>
      </c>
      <c r="L328" s="82">
        <f>Português!L328</f>
        <v>243.54113078851532</v>
      </c>
      <c r="M328" s="82">
        <f>Português!M328</f>
        <v>-234.87155914923687</v>
      </c>
      <c r="N328" s="82">
        <f>Português!N328</f>
        <v>-23.727058027628232</v>
      </c>
      <c r="O328" s="82">
        <f>Português!O328</f>
        <v>96.332029481400667</v>
      </c>
      <c r="P328" s="82">
        <f>Português!P328</f>
        <v>-42.452800000000025</v>
      </c>
      <c r="Q328" s="82">
        <f>Português!Q328</f>
        <v>-8.4000000000060027E-2</v>
      </c>
      <c r="R328" s="82">
        <f>Português!R328</f>
        <v>26.671855895633598</v>
      </c>
      <c r="S328" s="89"/>
      <c r="T328" s="82">
        <f>Português!T328</f>
        <v>-42.448725623638794</v>
      </c>
      <c r="U328" s="82">
        <f>Português!U328</f>
        <v>-8.4000000000088448E-2</v>
      </c>
      <c r="V328" s="82">
        <f>Português!V328</f>
        <v>26.667413589830176</v>
      </c>
    </row>
    <row r="329" spans="2:22" outlineLevel="1" x14ac:dyDescent="0.25">
      <c r="B329" s="89" t="s">
        <v>307</v>
      </c>
      <c r="C329" s="92" t="s">
        <v>145</v>
      </c>
      <c r="D329" s="87"/>
      <c r="E329" s="87"/>
      <c r="F329" s="87"/>
      <c r="G329" s="87"/>
      <c r="H329" s="81">
        <f>Português!H329</f>
        <v>56.850999999999999</v>
      </c>
      <c r="I329" s="81">
        <f>Português!I329</f>
        <v>69.513090957457493</v>
      </c>
      <c r="J329" s="81">
        <f>Português!J329</f>
        <v>16.138180432714975</v>
      </c>
      <c r="K329" s="81">
        <f>Português!K329</f>
        <v>62.487000000000002</v>
      </c>
      <c r="L329" s="81">
        <f>Português!L329</f>
        <v>104.209</v>
      </c>
      <c r="M329" s="81">
        <f>Português!M329</f>
        <v>347.75</v>
      </c>
      <c r="N329" s="81">
        <f>Português!N329</f>
        <v>113</v>
      </c>
      <c r="O329" s="81">
        <f>Português!O329</f>
        <v>89.153999999999996</v>
      </c>
      <c r="P329" s="81">
        <f>Português!P329</f>
        <v>185.48434180000004</v>
      </c>
      <c r="Q329" s="81">
        <f>Português!Q329</f>
        <v>143.035</v>
      </c>
      <c r="R329" s="81">
        <f>Português!R329</f>
        <v>142.95099999999999</v>
      </c>
      <c r="T329" s="81">
        <f>Português!T329</f>
        <v>185.48434180000004</v>
      </c>
      <c r="U329" s="81">
        <f>Português!U329</f>
        <v>143.035</v>
      </c>
      <c r="V329" s="81">
        <f>Português!V329</f>
        <v>142.95099999999999</v>
      </c>
    </row>
    <row r="330" spans="2:22" outlineLevel="1" x14ac:dyDescent="0.25">
      <c r="B330" s="89" t="s">
        <v>308</v>
      </c>
      <c r="C330" s="92" t="s">
        <v>145</v>
      </c>
      <c r="D330" s="87"/>
      <c r="E330" s="87"/>
      <c r="F330" s="87"/>
      <c r="G330" s="87"/>
      <c r="H330" s="81">
        <f>Português!H330</f>
        <v>69.513090957457493</v>
      </c>
      <c r="I330" s="81">
        <f>Português!I330</f>
        <v>16.138180432714975</v>
      </c>
      <c r="J330" s="81">
        <f>Português!J330</f>
        <v>62.487000000000002</v>
      </c>
      <c r="K330" s="81">
        <f>Português!K330</f>
        <v>104.209</v>
      </c>
      <c r="L330" s="81">
        <f>Português!L330</f>
        <v>347.75</v>
      </c>
      <c r="M330" s="81">
        <f>Português!M330</f>
        <v>113</v>
      </c>
      <c r="N330" s="81">
        <f>Português!N330</f>
        <v>89.153999999999996</v>
      </c>
      <c r="O330" s="81">
        <f>Português!O330</f>
        <v>185.48434180000004</v>
      </c>
      <c r="P330" s="81">
        <f>Português!P330</f>
        <v>143.035</v>
      </c>
      <c r="Q330" s="81">
        <f>Português!Q330</f>
        <v>142.95099999999999</v>
      </c>
      <c r="R330" s="81">
        <f>Português!R330</f>
        <v>169.62</v>
      </c>
      <c r="T330" s="81">
        <f>Português!T330</f>
        <v>143.035</v>
      </c>
      <c r="U330" s="81">
        <f>Português!U330</f>
        <v>142.95099999999999</v>
      </c>
      <c r="V330" s="81">
        <f>Português!V330</f>
        <v>169.62</v>
      </c>
    </row>
    <row r="331" spans="2:22" x14ac:dyDescent="0.25">
      <c r="H331" s="59"/>
      <c r="I331" s="59"/>
      <c r="J331" s="59"/>
      <c r="K331" s="59"/>
      <c r="L331" s="59"/>
      <c r="M331" s="59"/>
      <c r="O331" s="96"/>
      <c r="P331" s="96"/>
      <c r="Q331" s="96"/>
      <c r="R331" s="96"/>
    </row>
    <row r="332" spans="2:22" x14ac:dyDescent="0.25">
      <c r="L332" s="58"/>
      <c r="M332" s="58"/>
    </row>
    <row r="333" spans="2:22" x14ac:dyDescent="0.25">
      <c r="B333" s="6" t="s">
        <v>340</v>
      </c>
    </row>
    <row r="334" spans="2:22" outlineLevel="1" x14ac:dyDescent="0.25">
      <c r="B334" s="5" t="s">
        <v>10</v>
      </c>
      <c r="C334" s="5" t="s">
        <v>133</v>
      </c>
      <c r="D334" s="5" t="s">
        <v>124</v>
      </c>
      <c r="E334" s="5" t="s">
        <v>125</v>
      </c>
      <c r="F334" s="5" t="s">
        <v>126</v>
      </c>
      <c r="G334" s="5" t="s">
        <v>127</v>
      </c>
      <c r="H334" s="5" t="s">
        <v>128</v>
      </c>
      <c r="I334" s="5" t="s">
        <v>129</v>
      </c>
      <c r="J334" s="5" t="s">
        <v>130</v>
      </c>
      <c r="K334" s="5" t="s">
        <v>131</v>
      </c>
      <c r="L334" s="5" t="s">
        <v>132</v>
      </c>
      <c r="M334" s="5" t="s">
        <v>367</v>
      </c>
      <c r="N334" s="5" t="s">
        <v>372</v>
      </c>
      <c r="O334" s="5" t="s">
        <v>375</v>
      </c>
      <c r="P334" s="5" t="str">
        <f>P8</f>
        <v>1Q19</v>
      </c>
      <c r="Q334" s="5" t="s">
        <v>396</v>
      </c>
      <c r="R334" s="5" t="s">
        <v>402</v>
      </c>
    </row>
    <row r="335" spans="2:22" outlineLevel="1" x14ac:dyDescent="0.25">
      <c r="B335" s="89" t="s">
        <v>393</v>
      </c>
      <c r="C335" s="61" t="s">
        <v>145</v>
      </c>
      <c r="D335" s="61"/>
      <c r="E335" s="61"/>
      <c r="F335" s="61"/>
      <c r="G335" s="61"/>
      <c r="H335" s="61"/>
      <c r="I335" s="61"/>
      <c r="J335" s="61"/>
      <c r="K335" s="81">
        <f>Português!K335</f>
        <v>155.75399999999999</v>
      </c>
      <c r="L335" s="81">
        <f>Português!L335</f>
        <v>171.66</v>
      </c>
      <c r="M335" s="81">
        <f>Português!M335</f>
        <v>168.4</v>
      </c>
      <c r="N335" s="81">
        <f>Português!N335</f>
        <v>187.23</v>
      </c>
      <c r="O335" s="81">
        <f>Português!O335</f>
        <v>183.16800000000001</v>
      </c>
      <c r="P335" s="81">
        <f>Português!P335</f>
        <v>197.71299999999999</v>
      </c>
      <c r="Q335" s="81">
        <f>Português!Q335</f>
        <v>200.89099999999999</v>
      </c>
      <c r="R335" s="81">
        <f>Português!R335</f>
        <v>175.8</v>
      </c>
    </row>
    <row r="336" spans="2:22" outlineLevel="1" x14ac:dyDescent="0.25">
      <c r="B336" s="89" t="s">
        <v>341</v>
      </c>
      <c r="C336" s="61" t="s">
        <v>145</v>
      </c>
      <c r="D336" s="61"/>
      <c r="E336" s="61"/>
      <c r="F336" s="61"/>
      <c r="G336" s="61"/>
      <c r="H336" s="61"/>
      <c r="I336" s="61"/>
      <c r="J336" s="61"/>
      <c r="K336" s="81">
        <f>Português!K336</f>
        <v>7.0609999999999999</v>
      </c>
      <c r="L336" s="81">
        <f>Português!L336</f>
        <v>5.8</v>
      </c>
      <c r="M336" s="81">
        <f>Português!M336</f>
        <v>8.9039999999999999</v>
      </c>
      <c r="N336" s="81">
        <f>Português!N336</f>
        <v>8.8719999999999999</v>
      </c>
      <c r="O336" s="81">
        <f>Português!O336</f>
        <v>8.3190000000000008</v>
      </c>
      <c r="P336" s="81">
        <f>Português!P336</f>
        <v>6.6420000000000003</v>
      </c>
      <c r="Q336" s="81">
        <f>Português!Q336</f>
        <v>6.1479999999999997</v>
      </c>
      <c r="R336" s="81">
        <f>Português!R336</f>
        <v>10.199999999999999</v>
      </c>
    </row>
    <row r="337" spans="2:18" outlineLevel="1" x14ac:dyDescent="0.25">
      <c r="B337" s="74" t="s">
        <v>332</v>
      </c>
      <c r="C337" s="74" t="s">
        <v>145</v>
      </c>
      <c r="D337" s="74"/>
      <c r="E337" s="74"/>
      <c r="F337" s="74"/>
      <c r="G337" s="74"/>
      <c r="H337" s="74"/>
      <c r="I337" s="74"/>
      <c r="J337" s="74"/>
      <c r="K337" s="82">
        <f>Português!K337</f>
        <v>162.815</v>
      </c>
      <c r="L337" s="82">
        <f>Português!L337</f>
        <v>177.46</v>
      </c>
      <c r="M337" s="82">
        <f>Português!M337</f>
        <v>177.304</v>
      </c>
      <c r="N337" s="82">
        <f>Português!N337</f>
        <v>196.10199999999998</v>
      </c>
      <c r="O337" s="82">
        <f>Português!O337</f>
        <v>191.48699999999999</v>
      </c>
      <c r="P337" s="82">
        <f>Português!P337</f>
        <v>204.35499999999999</v>
      </c>
      <c r="Q337" s="82">
        <f>Português!Q337</f>
        <v>207.03899999999999</v>
      </c>
      <c r="R337" s="82">
        <f>Português!R337</f>
        <v>186</v>
      </c>
    </row>
    <row r="338" spans="2:18" outlineLevel="1" x14ac:dyDescent="0.25">
      <c r="B338" s="74" t="s">
        <v>342</v>
      </c>
      <c r="C338" s="74" t="s">
        <v>145</v>
      </c>
      <c r="D338" s="74"/>
      <c r="E338" s="74"/>
      <c r="F338" s="74"/>
      <c r="G338" s="74"/>
      <c r="H338" s="74"/>
      <c r="I338" s="74"/>
      <c r="J338" s="74"/>
      <c r="K338" s="82">
        <f>Português!K338</f>
        <v>57.871999999999986</v>
      </c>
      <c r="L338" s="82">
        <f>Português!L338</f>
        <v>2</v>
      </c>
      <c r="M338" s="82">
        <f>Português!M338</f>
        <v>7.0040000000000191</v>
      </c>
      <c r="N338" s="82">
        <f>Português!N338</f>
        <v>65.20199999999997</v>
      </c>
      <c r="O338" s="82">
        <f>Português!O338</f>
        <v>57.676999999999992</v>
      </c>
      <c r="P338" s="82">
        <f>Português!P338</f>
        <v>62.390999999999991</v>
      </c>
      <c r="Q338" s="82">
        <f>Português!Q338</f>
        <v>61.121999999999986</v>
      </c>
      <c r="R338" s="82">
        <f>Português!R338</f>
        <v>43.8</v>
      </c>
    </row>
    <row r="339" spans="2:18" outlineLevel="1" x14ac:dyDescent="0.25">
      <c r="B339" s="74" t="s">
        <v>343</v>
      </c>
      <c r="C339" s="74" t="s">
        <v>145</v>
      </c>
      <c r="D339" s="74"/>
      <c r="E339" s="74"/>
      <c r="F339" s="74"/>
      <c r="G339" s="74"/>
      <c r="H339" s="74"/>
      <c r="I339" s="74"/>
      <c r="J339" s="74"/>
      <c r="K339" s="82">
        <f>Português!K339</f>
        <v>104.94300000000001</v>
      </c>
      <c r="L339" s="82">
        <f>Português!L339</f>
        <v>175.5</v>
      </c>
      <c r="M339" s="82">
        <f>Português!M339</f>
        <v>170.29999999999998</v>
      </c>
      <c r="N339" s="82">
        <f>Português!N339</f>
        <v>130.9</v>
      </c>
      <c r="O339" s="82">
        <f>Português!O339</f>
        <v>133.81</v>
      </c>
      <c r="P339" s="82">
        <f>Português!P339</f>
        <v>141.964</v>
      </c>
      <c r="Q339" s="82">
        <f>Português!Q339</f>
        <v>145.917</v>
      </c>
      <c r="R339" s="82">
        <f>Português!R339</f>
        <v>142.19999999999999</v>
      </c>
    </row>
    <row r="340" spans="2:18" outlineLevel="1" x14ac:dyDescent="0.25">
      <c r="B340" s="89" t="s">
        <v>344</v>
      </c>
      <c r="C340" s="61" t="s">
        <v>145</v>
      </c>
      <c r="D340" s="61"/>
      <c r="E340" s="61"/>
      <c r="F340" s="61"/>
      <c r="G340" s="61"/>
      <c r="H340" s="61"/>
      <c r="I340" s="61"/>
      <c r="J340" s="61"/>
      <c r="K340" s="81">
        <f>Português!K340</f>
        <v>48.57</v>
      </c>
      <c r="L340" s="81">
        <f>Português!L340</f>
        <v>98.7</v>
      </c>
      <c r="M340" s="81">
        <f>Português!M340</f>
        <v>102.7</v>
      </c>
      <c r="N340" s="81">
        <f>Português!N340</f>
        <v>62.2</v>
      </c>
      <c r="O340" s="81">
        <f>Português!O340</f>
        <v>63.28</v>
      </c>
      <c r="P340" s="81">
        <f>Português!P340</f>
        <v>69.849000000000004</v>
      </c>
      <c r="Q340" s="81">
        <f>Português!Q340</f>
        <v>74.117000000000004</v>
      </c>
      <c r="R340" s="81">
        <f>Português!R340</f>
        <v>61.8</v>
      </c>
    </row>
    <row r="341" spans="2:18" outlineLevel="1" x14ac:dyDescent="0.25">
      <c r="B341" s="89" t="s">
        <v>345</v>
      </c>
      <c r="C341" s="61" t="s">
        <v>145</v>
      </c>
      <c r="D341" s="61"/>
      <c r="E341" s="61"/>
      <c r="F341" s="61"/>
      <c r="G341" s="61"/>
      <c r="H341" s="61"/>
      <c r="I341" s="61"/>
      <c r="J341" s="61"/>
      <c r="K341" s="81">
        <f>Português!K341</f>
        <v>19.422000000000001</v>
      </c>
      <c r="L341" s="81">
        <f>Português!L341</f>
        <v>29.6</v>
      </c>
      <c r="M341" s="81">
        <f>Português!M341</f>
        <v>25.9</v>
      </c>
      <c r="N341" s="81">
        <f>Português!N341</f>
        <v>31</v>
      </c>
      <c r="O341" s="81">
        <f>Português!O341</f>
        <v>22.672000000000001</v>
      </c>
      <c r="P341" s="81">
        <f>Português!P341</f>
        <v>28.347000000000001</v>
      </c>
      <c r="Q341" s="81">
        <f>Português!Q341</f>
        <v>30.28</v>
      </c>
      <c r="R341" s="81">
        <f>Português!R341</f>
        <v>35.5</v>
      </c>
    </row>
    <row r="342" spans="2:18" outlineLevel="1" x14ac:dyDescent="0.25">
      <c r="B342" s="89" t="s">
        <v>346</v>
      </c>
      <c r="C342" s="61" t="s">
        <v>145</v>
      </c>
      <c r="D342" s="61"/>
      <c r="E342" s="61"/>
      <c r="F342" s="61"/>
      <c r="G342" s="61"/>
      <c r="H342" s="61"/>
      <c r="I342" s="61"/>
      <c r="J342" s="61"/>
      <c r="K342" s="81">
        <f>Português!K342</f>
        <v>10.944000000000001</v>
      </c>
      <c r="L342" s="81">
        <f>Português!L342</f>
        <v>11.7</v>
      </c>
      <c r="M342" s="81">
        <f>Português!M342</f>
        <v>14.2</v>
      </c>
      <c r="N342" s="81">
        <f>Português!N342</f>
        <v>11.8</v>
      </c>
      <c r="O342" s="81">
        <f>Português!O342</f>
        <v>12.698</v>
      </c>
      <c r="P342" s="81">
        <f>Português!P342</f>
        <v>16.297999999999998</v>
      </c>
      <c r="Q342" s="81">
        <f>Português!Q342</f>
        <v>13.939</v>
      </c>
      <c r="R342" s="81">
        <f>Português!R342</f>
        <v>14.3</v>
      </c>
    </row>
    <row r="343" spans="2:18" outlineLevel="1" x14ac:dyDescent="0.25">
      <c r="B343" s="89" t="s">
        <v>347</v>
      </c>
      <c r="C343" s="61" t="s">
        <v>145</v>
      </c>
      <c r="D343" s="61"/>
      <c r="E343" s="61"/>
      <c r="F343" s="61"/>
      <c r="G343" s="61"/>
      <c r="H343" s="61"/>
      <c r="I343" s="61"/>
      <c r="J343" s="61"/>
      <c r="K343" s="81">
        <f>Português!K343</f>
        <v>26.007000000000001</v>
      </c>
      <c r="L343" s="81">
        <f>Português!L343</f>
        <v>35.5</v>
      </c>
      <c r="M343" s="81">
        <f>Português!M343</f>
        <v>27.5</v>
      </c>
      <c r="N343" s="81">
        <f>Português!N343</f>
        <v>25.9</v>
      </c>
      <c r="O343" s="81">
        <f>Português!O343</f>
        <v>35.159999999999997</v>
      </c>
      <c r="P343" s="81">
        <f>Português!P343</f>
        <v>27.47</v>
      </c>
      <c r="Q343" s="81">
        <f>Português!Q343</f>
        <v>27.581</v>
      </c>
      <c r="R343" s="81">
        <f>Português!R343</f>
        <v>30.6</v>
      </c>
    </row>
    <row r="344" spans="2:18" outlineLevel="1" x14ac:dyDescent="0.25">
      <c r="B344" s="74" t="s">
        <v>348</v>
      </c>
      <c r="C344" s="74" t="s">
        <v>145</v>
      </c>
      <c r="D344" s="74"/>
      <c r="E344" s="74"/>
      <c r="F344" s="74"/>
      <c r="G344" s="74"/>
      <c r="H344" s="74"/>
      <c r="I344" s="74"/>
      <c r="J344" s="74"/>
      <c r="K344" s="82">
        <f>Português!K344</f>
        <v>-19.77</v>
      </c>
      <c r="L344" s="82">
        <f>Português!L344</f>
        <v>-57.262</v>
      </c>
      <c r="M344" s="82">
        <f>Português!M344</f>
        <v>-44.1</v>
      </c>
      <c r="N344" s="82">
        <f>Português!N344</f>
        <v>-42.404000000000003</v>
      </c>
      <c r="O344" s="82">
        <f>Português!O344</f>
        <v>-38.738</v>
      </c>
      <c r="P344" s="82">
        <f>Português!P344</f>
        <v>-36.783999999999999</v>
      </c>
      <c r="Q344" s="82">
        <f>Português!Q344</f>
        <v>-33.33</v>
      </c>
      <c r="R344" s="82">
        <f>Português!R344</f>
        <v>-39.9</v>
      </c>
    </row>
  </sheetData>
  <pageMargins left="0.19685039370078741" right="0.19685039370078741" top="0.19685039370078741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Home</vt:lpstr>
      <vt:lpstr>Português</vt:lpstr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Bonfanti</dc:creator>
  <cp:lastModifiedBy>Ana Cassia Cruz Araujo</cp:lastModifiedBy>
  <cp:lastPrinted>2019-08-13T21:35:39Z</cp:lastPrinted>
  <dcterms:created xsi:type="dcterms:W3CDTF">2018-03-19T20:41:07Z</dcterms:created>
  <dcterms:modified xsi:type="dcterms:W3CDTF">2019-11-13T20:18:33Z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