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1.Visão Geral\2.Composição Acionária\Capital Social e Dividendos\2020\Enviados Donnelley\Abril\"/>
    </mc:Choice>
  </mc:AlternateContent>
  <bookViews>
    <workbookView xWindow="-120" yWindow="-120" windowWidth="20730" windowHeight="11160"/>
  </bookViews>
  <sheets>
    <sheet name="Capital_Social" sheetId="1" r:id="rId1"/>
    <sheet name="Titulos" sheetId="5" r:id="rId2"/>
  </sheets>
  <definedNames>
    <definedName name="_xlnm.Print_Area" localSheetId="0">Capital_Social!$A$1:$D$55</definedName>
    <definedName name="dadosgrafico">#REF!</definedName>
    <definedName name="grafico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4" i="1"/>
  <c r="B17" i="1" l="1"/>
  <c r="B14" i="1"/>
  <c r="B10" i="1"/>
  <c r="B9" i="1"/>
  <c r="B5" i="1"/>
  <c r="B12" i="1"/>
  <c r="B43" i="1" l="1"/>
  <c r="F5" i="5" l="1"/>
  <c r="B40" i="1" l="1"/>
  <c r="B50" i="1" s="1"/>
  <c r="B22" i="1"/>
  <c r="B3" i="1" s="1"/>
  <c r="B26" i="1"/>
  <c r="B8" i="1" l="1"/>
  <c r="B33" i="1"/>
  <c r="B15" i="1" l="1"/>
  <c r="B31" i="1"/>
  <c r="B29" i="1" l="1"/>
  <c r="B34" i="1" s="1"/>
  <c r="B37" i="1" l="1"/>
  <c r="B36" i="1"/>
  <c r="A1" i="5"/>
  <c r="C33" i="1" l="1"/>
  <c r="C28" i="1"/>
  <c r="C26" i="1"/>
  <c r="C22" i="1"/>
  <c r="C30" i="1"/>
  <c r="C31" i="1"/>
  <c r="C27" i="1"/>
  <c r="C35" i="1"/>
  <c r="C29" i="1"/>
  <c r="C34" i="1"/>
  <c r="C25" i="1"/>
  <c r="C36" i="1"/>
  <c r="C23" i="1"/>
  <c r="C24" i="1"/>
  <c r="C37" i="1"/>
  <c r="C32" i="1"/>
  <c r="A3" i="5"/>
  <c r="B39" i="1" s="1"/>
  <c r="A67" i="5"/>
  <c r="A66" i="5"/>
  <c r="A65" i="5"/>
  <c r="A42" i="5"/>
  <c r="A37" i="1" s="1"/>
  <c r="A44" i="5"/>
  <c r="A39" i="1" s="1"/>
  <c r="D40" i="1" s="1"/>
  <c r="A56" i="5"/>
  <c r="A48" i="1" s="1"/>
  <c r="A49" i="5"/>
  <c r="A61" i="5"/>
  <c r="A53" i="1" s="1"/>
  <c r="A46" i="5"/>
  <c r="A50" i="5"/>
  <c r="A54" i="5"/>
  <c r="A46" i="1" s="1"/>
  <c r="A58" i="5"/>
  <c r="A50" i="1" s="1"/>
  <c r="A62" i="5"/>
  <c r="A54" i="1" s="1"/>
  <c r="A47" i="5"/>
  <c r="A41" i="1" s="1"/>
  <c r="A51" i="5"/>
  <c r="A43" i="1" s="1"/>
  <c r="A55" i="5"/>
  <c r="A47" i="1" s="1"/>
  <c r="A59" i="5"/>
  <c r="A51" i="1" s="1"/>
  <c r="A63" i="5"/>
  <c r="A55" i="1" s="1"/>
  <c r="A48" i="5"/>
  <c r="A42" i="1" s="1"/>
  <c r="A52" i="5"/>
  <c r="A44" i="1" s="1"/>
  <c r="A60" i="5"/>
  <c r="A52" i="1" s="1"/>
  <c r="A29" i="5"/>
  <c r="A25" i="1" s="1"/>
  <c r="A45" i="5"/>
  <c r="A40" i="1" s="1"/>
  <c r="A53" i="5"/>
  <c r="A45" i="1" s="1"/>
  <c r="A57" i="5"/>
  <c r="A49" i="1" s="1"/>
  <c r="A16" i="5"/>
  <c r="A13" i="1" s="1"/>
  <c r="A5" i="5"/>
  <c r="A40" i="5"/>
  <c r="A41" i="5"/>
  <c r="A38" i="5"/>
  <c r="A39" i="5"/>
  <c r="A31" i="5"/>
  <c r="A26" i="1" s="1"/>
  <c r="A25" i="5"/>
  <c r="A12" i="5"/>
  <c r="A19" i="5"/>
  <c r="A36" i="5"/>
  <c r="A30" i="5"/>
  <c r="A4" i="5"/>
  <c r="A2" i="1" s="1"/>
  <c r="D3" i="1" s="1"/>
  <c r="A7" i="5"/>
  <c r="A34" i="5"/>
  <c r="A27" i="5"/>
  <c r="A22" i="5"/>
  <c r="A17" i="5"/>
  <c r="A8" i="5"/>
  <c r="A35" i="5"/>
  <c r="A18" i="5"/>
  <c r="A15" i="5"/>
  <c r="A32" i="5"/>
  <c r="A26" i="5"/>
  <c r="A21" i="5"/>
  <c r="A11" i="5"/>
  <c r="A37" i="5"/>
  <c r="A33" i="5"/>
  <c r="A28" i="5"/>
  <c r="A24" i="5"/>
  <c r="A20" i="5"/>
  <c r="A14" i="5"/>
  <c r="A10" i="5"/>
  <c r="A6" i="5"/>
  <c r="A2" i="5"/>
  <c r="A1" i="1" s="1"/>
  <c r="A13" i="5"/>
  <c r="A9" i="5"/>
  <c r="B2" i="1" l="1"/>
  <c r="B21" i="1"/>
  <c r="A32" i="1"/>
  <c r="A30" i="1"/>
  <c r="A24" i="1"/>
  <c r="A22" i="1"/>
  <c r="A36" i="1"/>
  <c r="A7" i="1"/>
  <c r="A18" i="1"/>
  <c r="A15" i="1"/>
  <c r="A14" i="1"/>
  <c r="A5" i="1"/>
  <c r="A16" i="1"/>
  <c r="A34" i="1"/>
  <c r="A3" i="1"/>
  <c r="A10" i="1"/>
  <c r="A11" i="1"/>
  <c r="A28" i="1"/>
  <c r="A23" i="1"/>
  <c r="A19" i="1"/>
  <c r="A9" i="1"/>
  <c r="A33" i="1"/>
  <c r="A17" i="1"/>
  <c r="A27" i="1"/>
  <c r="A4" i="1"/>
  <c r="A21" i="1"/>
  <c r="D22" i="1" s="1"/>
  <c r="A8" i="1"/>
  <c r="A12" i="1"/>
  <c r="A6" i="1"/>
  <c r="A29" i="1"/>
  <c r="A31" i="1"/>
  <c r="A35" i="1"/>
  <c r="B48" i="1" l="1"/>
  <c r="B46" i="1" l="1"/>
  <c r="B13" i="1"/>
  <c r="B51" i="1" l="1"/>
  <c r="B16" i="1" s="1"/>
  <c r="B54" i="1"/>
  <c r="B19" i="1" s="1"/>
  <c r="B11" i="1"/>
  <c r="B53" i="1" l="1"/>
  <c r="C45" i="1"/>
  <c r="C43" i="1"/>
  <c r="C47" i="1"/>
  <c r="C41" i="1"/>
  <c r="C40" i="1"/>
  <c r="C54" i="1"/>
  <c r="C52" i="1"/>
  <c r="C42" i="1"/>
  <c r="C53" i="1"/>
  <c r="C49" i="1"/>
  <c r="B18" i="1"/>
  <c r="C51" i="1"/>
  <c r="C10" i="1" l="1"/>
  <c r="C15" i="1"/>
  <c r="C44" i="1"/>
  <c r="C50" i="1"/>
  <c r="C12" i="1"/>
  <c r="C48" i="1"/>
  <c r="C46" i="1"/>
  <c r="C9" i="1"/>
  <c r="C11" i="1"/>
  <c r="C14" i="1"/>
  <c r="C8" i="1"/>
  <c r="C13" i="1"/>
  <c r="C16" i="1"/>
  <c r="C3" i="1"/>
  <c r="C6" i="1"/>
  <c r="C7" i="1"/>
  <c r="C5" i="1"/>
  <c r="C4" i="1"/>
  <c r="C17" i="1"/>
  <c r="C18" i="1"/>
  <c r="C19" i="1"/>
</calcChain>
</file>

<file path=xl/sharedStrings.xml><?xml version="1.0" encoding="utf-8"?>
<sst xmlns="http://schemas.openxmlformats.org/spreadsheetml/2006/main" count="129" uniqueCount="46">
  <si>
    <t>%</t>
  </si>
  <si>
    <t xml:space="preserve">  NYSE - ADRs</t>
  </si>
  <si>
    <t xml:space="preserve">  Federal Government</t>
  </si>
  <si>
    <t xml:space="preserve">  BNDESPar</t>
  </si>
  <si>
    <t xml:space="preserve">  BNDES</t>
  </si>
  <si>
    <t xml:space="preserve">  Fundo de Participação Social - FPS</t>
  </si>
  <si>
    <t xml:space="preserve">  B3</t>
  </si>
  <si>
    <t xml:space="preserve">  Retail</t>
  </si>
  <si>
    <t xml:space="preserve">    General retail</t>
  </si>
  <si>
    <t>Shares in treasury</t>
  </si>
  <si>
    <t>Total</t>
  </si>
  <si>
    <t xml:space="preserve">  Institutional investors</t>
  </si>
  <si>
    <t>TOTAL CAPITAL</t>
  </si>
  <si>
    <t>* Free float</t>
  </si>
  <si>
    <t>Non-Brazilian investors *</t>
  </si>
  <si>
    <t>Brazilian investors *</t>
  </si>
  <si>
    <t>COMMON SHARES (PETR3, PBR-ADR)</t>
  </si>
  <si>
    <t>PREFERRED SHARES (PETR4, PBR/A-ADR)</t>
  </si>
  <si>
    <t>** without  shares in treasury</t>
  </si>
  <si>
    <t>Total outstanding **</t>
  </si>
  <si>
    <t xml:space="preserve">  Caixa Econômica Federal - CEF</t>
  </si>
  <si>
    <t># Shares</t>
  </si>
  <si>
    <t>Controlling group</t>
  </si>
  <si>
    <t>Shareholding Structure -</t>
  </si>
  <si>
    <t>CAPITAL TOTAL</t>
  </si>
  <si>
    <t>Grupo de controle</t>
  </si>
  <si>
    <t xml:space="preserve">  Governo Federal</t>
  </si>
  <si>
    <t xml:space="preserve">  Investidores institucionais</t>
  </si>
  <si>
    <t xml:space="preserve">  Varejo</t>
  </si>
  <si>
    <t xml:space="preserve">    Varejo em geral</t>
  </si>
  <si>
    <t>AÇÕES ORDINÁRIAS (PETR3, PBR-ADR)</t>
  </si>
  <si>
    <t>** Sem as ações em tesouraria</t>
  </si>
  <si>
    <t>Ações em tesouraria</t>
  </si>
  <si>
    <t>Investidores brasileiros *</t>
  </si>
  <si>
    <t>Investidores não-brasileiros *</t>
  </si>
  <si>
    <t>AÇÕES PREFERENCIAIS (PETR4, PBR/A-ADR)</t>
  </si>
  <si>
    <t xml:space="preserve">Composição acionária - </t>
  </si>
  <si>
    <t># ações</t>
  </si>
  <si>
    <t>Grupo de
controle</t>
  </si>
  <si>
    <t>Controlling
group</t>
  </si>
  <si>
    <t>Brazilian
investors</t>
  </si>
  <si>
    <t>Investidores
brasileiros</t>
  </si>
  <si>
    <t>Non-Brazilian
investors</t>
  </si>
  <si>
    <t>Investidores
não-brasileiros</t>
  </si>
  <si>
    <t xml:space="preserve">    Fundos FMP-FGTS/FIA</t>
  </si>
  <si>
    <t xml:space="preserve">    FMP-FGTS/FIA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</si>
</sst>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Cr$&quot;\ #,##0.00_);[Red]\(&quot;Cr$&quot;\ #,##0.00\)"/>
    <numFmt numFmtId="167" formatCode="0.0%"/>
    <numFmt numFmtId="168" formatCode="mmmm\ yyyy;@"/>
    <numFmt numFmtId="169" formatCode=".0#"/>
    <numFmt numFmtId="170" formatCode="0.000"/>
    <numFmt numFmtId="171" formatCode="_-* #,##0_-;\-* #,##0_-;_-* &quot;-&quot;??_-;_-@_-"/>
    <numFmt numFmtId="172" formatCode="_-* #,##0.0000_-;\-* #,##0.0000_-;_-* &quot;-&quot;??_-;_-@_-"/>
    <numFmt numFmtId="173" formatCode="_-* #,##0.000000_-;\-* #,##0.000000_-;_-* &quot;-&quot;??_-;_-@_-"/>
    <numFmt numFmtId="174" formatCode="0E+00"/>
    <numFmt numFmtId="175" formatCode="0.0000"/>
    <numFmt numFmtId="176" formatCode="0.000000"/>
    <numFmt numFmtId="177" formatCode="_(* #,##0.0000_);_(* \(#,##0.0000\);_(* &quot;-&quot;??_);_(@_)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8542"/>
      <name val="Trebuchet MS"/>
      <family val="2"/>
    </font>
    <font>
      <sz val="11"/>
      <color theme="1"/>
      <name val="Petrobras Sans"/>
      <family val="2"/>
    </font>
    <font>
      <b/>
      <sz val="9"/>
      <color theme="0"/>
      <name val="Petrobras Sans"/>
      <family val="2"/>
    </font>
    <font>
      <b/>
      <sz val="8"/>
      <color theme="0"/>
      <name val="Petrobras Sans"/>
      <family val="2"/>
    </font>
    <font>
      <sz val="9"/>
      <color theme="1"/>
      <name val="Petrobras Sans"/>
      <family val="2"/>
    </font>
    <font>
      <b/>
      <sz val="11"/>
      <color theme="1"/>
      <name val="Petrobras Sans"/>
      <family val="2"/>
    </font>
    <font>
      <sz val="8"/>
      <color rgb="FF000000"/>
      <name val="Petrobras Sans"/>
      <family val="2"/>
    </font>
    <font>
      <b/>
      <sz val="8"/>
      <color rgb="FF000000"/>
      <name val="Petrobras Sans"/>
      <family val="2"/>
    </font>
    <font>
      <sz val="12"/>
      <color theme="1"/>
      <name val="Petrobras Sans"/>
      <family val="2"/>
    </font>
    <font>
      <b/>
      <sz val="11"/>
      <color theme="0"/>
      <name val="Petrobras Sans"/>
      <family val="2"/>
    </font>
    <font>
      <sz val="8"/>
      <color theme="1"/>
      <name val="Petrobras Sans"/>
      <family val="2"/>
    </font>
    <font>
      <sz val="10"/>
      <color theme="1"/>
      <name val="Petrobras Sans"/>
      <family val="2"/>
    </font>
    <font>
      <b/>
      <sz val="8"/>
      <color theme="1"/>
      <name val="Petrobras Sans"/>
      <family val="2"/>
    </font>
    <font>
      <sz val="8"/>
      <color rgb="FF006298"/>
      <name val="Trebuchet MS"/>
      <family val="2"/>
    </font>
    <font>
      <b/>
      <sz val="9"/>
      <color theme="0" tint="-0.499984740745262"/>
      <name val="Petrobras Sans"/>
      <family val="2"/>
    </font>
    <font>
      <sz val="8"/>
      <name val="Petrobras Sans"/>
      <family val="2"/>
    </font>
    <font>
      <b/>
      <sz val="8"/>
      <name val="Petrobras Sans"/>
      <family val="2"/>
    </font>
    <font>
      <b/>
      <sz val="17"/>
      <color rgb="FF008542"/>
      <name val="Petrobras Sans"/>
      <family val="2"/>
    </font>
  </fonts>
  <fills count="3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54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854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3" fillId="2" borderId="0" applyNumberFormat="0" applyBorder="0" applyAlignment="0" applyProtection="0"/>
    <xf numFmtId="0" fontId="8" fillId="22" borderId="1" applyNumberFormat="0" applyAlignment="0" applyProtection="0"/>
    <xf numFmtId="0" fontId="9" fillId="23" borderId="2" applyNumberFormat="0" applyAlignment="0" applyProtection="0"/>
    <xf numFmtId="0" fontId="10" fillId="0" borderId="3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1" fillId="30" borderId="1" applyNumberFormat="0" applyAlignment="0" applyProtection="0"/>
    <xf numFmtId="0" fontId="12" fillId="31" borderId="0" applyNumberFormat="0" applyBorder="0" applyAlignment="0" applyProtection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32" borderId="0" applyNumberFormat="0" applyBorder="0" applyAlignment="0" applyProtection="0"/>
    <xf numFmtId="0" fontId="1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5" fillId="33" borderId="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23" fillId="0" borderId="0" xfId="0" applyFont="1"/>
    <xf numFmtId="49" fontId="26" fillId="0" borderId="0" xfId="0" applyNumberFormat="1" applyFont="1" applyFill="1" applyAlignment="1"/>
    <xf numFmtId="0" fontId="24" fillId="0" borderId="0" xfId="0" applyFont="1" applyFill="1" applyBorder="1"/>
    <xf numFmtId="0" fontId="0" fillId="0" borderId="0" xfId="0" applyFill="1"/>
    <xf numFmtId="0" fontId="23" fillId="0" borderId="0" xfId="0" applyFont="1" applyFill="1"/>
    <xf numFmtId="49" fontId="26" fillId="0" borderId="0" xfId="0" applyNumberFormat="1" applyFont="1" applyFill="1" applyBorder="1" applyAlignment="1"/>
    <xf numFmtId="49" fontId="23" fillId="0" borderId="0" xfId="0" applyNumberFormat="1" applyFont="1" applyFill="1" applyAlignment="1"/>
    <xf numFmtId="0" fontId="6" fillId="34" borderId="0" xfId="0" applyFont="1" applyFill="1"/>
    <xf numFmtId="0" fontId="25" fillId="0" borderId="0" xfId="0" applyFont="1" applyFill="1" applyAlignment="1"/>
    <xf numFmtId="0" fontId="22" fillId="0" borderId="0" xfId="0" applyFont="1" applyFill="1" applyAlignment="1"/>
    <xf numFmtId="0" fontId="6" fillId="35" borderId="0" xfId="0" applyFont="1" applyFill="1" applyAlignment="1"/>
    <xf numFmtId="0" fontId="0" fillId="0" borderId="0" xfId="0" applyFont="1" applyFill="1" applyAlignment="1"/>
    <xf numFmtId="49" fontId="27" fillId="0" borderId="0" xfId="0" applyNumberFormat="1" applyFont="1" applyFill="1" applyBorder="1" applyAlignment="1">
      <alignment wrapText="1"/>
    </xf>
    <xf numFmtId="0" fontId="29" fillId="36" borderId="10" xfId="0" applyFont="1" applyFill="1" applyBorder="1"/>
    <xf numFmtId="0" fontId="29" fillId="36" borderId="1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49" fontId="33" fillId="0" borderId="0" xfId="0" applyNumberFormat="1" applyFont="1" applyFill="1" applyAlignment="1"/>
    <xf numFmtId="3" fontId="33" fillId="0" borderId="0" xfId="0" applyNumberFormat="1" applyFont="1" applyFill="1" applyAlignment="1"/>
    <xf numFmtId="0" fontId="32" fillId="0" borderId="0" xfId="0" applyFont="1" applyFill="1" applyAlignment="1"/>
    <xf numFmtId="0" fontId="28" fillId="0" borderId="0" xfId="0" applyFont="1" applyFill="1" applyAlignment="1"/>
    <xf numFmtId="49" fontId="34" fillId="0" borderId="11" xfId="0" applyNumberFormat="1" applyFont="1" applyFill="1" applyBorder="1" applyAlignment="1"/>
    <xf numFmtId="3" fontId="34" fillId="0" borderId="11" xfId="0" applyNumberFormat="1" applyFont="1" applyFill="1" applyBorder="1" applyAlignment="1"/>
    <xf numFmtId="49" fontId="33" fillId="0" borderId="11" xfId="0" applyNumberFormat="1" applyFont="1" applyFill="1" applyBorder="1" applyAlignment="1"/>
    <xf numFmtId="0" fontId="35" fillId="0" borderId="0" xfId="0" applyFont="1"/>
    <xf numFmtId="0" fontId="30" fillId="36" borderId="10" xfId="0" applyFont="1" applyFill="1" applyBorder="1"/>
    <xf numFmtId="167" fontId="36" fillId="0" borderId="0" xfId="0" applyNumberFormat="1" applyFont="1" applyFill="1" applyBorder="1" applyAlignment="1">
      <alignment horizontal="right"/>
    </xf>
    <xf numFmtId="49" fontId="34" fillId="0" borderId="0" xfId="0" applyNumberFormat="1" applyFont="1" applyFill="1" applyAlignment="1">
      <alignment wrapText="1"/>
    </xf>
    <xf numFmtId="49" fontId="34" fillId="0" borderId="0" xfId="0" applyNumberFormat="1" applyFont="1" applyFill="1" applyAlignment="1"/>
    <xf numFmtId="0" fontId="28" fillId="0" borderId="0" xfId="0" applyFont="1" applyFill="1" applyBorder="1" applyAlignme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Alignment="1"/>
    <xf numFmtId="0" fontId="40" fillId="0" borderId="0" xfId="0" applyFont="1" applyAlignment="1">
      <alignment wrapText="1"/>
    </xf>
    <xf numFmtId="3" fontId="39" fillId="0" borderId="0" xfId="0" applyNumberFormat="1" applyFont="1" applyFill="1" applyBorder="1" applyAlignment="1"/>
    <xf numFmtId="3" fontId="37" fillId="0" borderId="0" xfId="0" applyNumberFormat="1" applyFont="1" applyFill="1" applyAlignment="1"/>
    <xf numFmtId="3" fontId="39" fillId="0" borderId="0" xfId="0" applyNumberFormat="1" applyFont="1" applyFill="1" applyAlignment="1"/>
    <xf numFmtId="3" fontId="39" fillId="0" borderId="11" xfId="0" applyNumberFormat="1" applyFont="1" applyFill="1" applyBorder="1" applyAlignment="1"/>
    <xf numFmtId="169" fontId="0" fillId="0" borderId="0" xfId="0" applyNumberFormat="1"/>
    <xf numFmtId="0" fontId="41" fillId="0" borderId="0" xfId="0" applyFont="1" applyFill="1" applyAlignment="1">
      <alignment horizontal="center"/>
    </xf>
    <xf numFmtId="0" fontId="0" fillId="0" borderId="0" xfId="0" applyFont="1"/>
    <xf numFmtId="171" fontId="22" fillId="0" borderId="0" xfId="55" applyNumberFormat="1" applyFont="1" applyFill="1" applyAlignment="1"/>
    <xf numFmtId="171" fontId="0" fillId="0" borderId="0" xfId="55" applyNumberFormat="1" applyFont="1" applyFill="1" applyAlignment="1"/>
    <xf numFmtId="171" fontId="23" fillId="0" borderId="0" xfId="55" applyNumberFormat="1" applyFont="1"/>
    <xf numFmtId="3" fontId="42" fillId="0" borderId="0" xfId="0" applyNumberFormat="1" applyFont="1" applyFill="1" applyAlignment="1"/>
    <xf numFmtId="172" fontId="0" fillId="0" borderId="0" xfId="55" applyNumberFormat="1" applyFont="1" applyFill="1" applyAlignment="1"/>
    <xf numFmtId="10" fontId="30" fillId="36" borderId="10" xfId="0" applyNumberFormat="1" applyFont="1" applyFill="1" applyBorder="1" applyAlignment="1">
      <alignment horizontal="right"/>
    </xf>
    <xf numFmtId="10" fontId="39" fillId="0" borderId="0" xfId="0" applyNumberFormat="1" applyFont="1" applyFill="1" applyBorder="1" applyAlignment="1">
      <alignment horizontal="right"/>
    </xf>
    <xf numFmtId="10" fontId="37" fillId="0" borderId="0" xfId="0" applyNumberFormat="1" applyFont="1" applyFill="1" applyAlignment="1">
      <alignment horizontal="right"/>
    </xf>
    <xf numFmtId="10" fontId="39" fillId="0" borderId="0" xfId="0" applyNumberFormat="1" applyFont="1" applyFill="1" applyAlignment="1">
      <alignment horizontal="right"/>
    </xf>
    <xf numFmtId="10" fontId="39" fillId="0" borderId="11" xfId="0" applyNumberFormat="1" applyFont="1" applyFill="1" applyBorder="1" applyAlignment="1">
      <alignment horizontal="right"/>
    </xf>
    <xf numFmtId="10" fontId="33" fillId="0" borderId="0" xfId="0" applyNumberFormat="1" applyFont="1" applyFill="1" applyAlignment="1">
      <alignment horizontal="right"/>
    </xf>
    <xf numFmtId="10" fontId="34" fillId="0" borderId="11" xfId="0" applyNumberFormat="1" applyFont="1" applyFill="1" applyBorder="1" applyAlignment="1">
      <alignment horizontal="right"/>
    </xf>
    <xf numFmtId="10" fontId="35" fillId="0" borderId="0" xfId="0" applyNumberFormat="1" applyFont="1"/>
    <xf numFmtId="10" fontId="34" fillId="0" borderId="0" xfId="0" applyNumberFormat="1" applyFont="1" applyFill="1" applyAlignment="1">
      <alignment horizontal="right"/>
    </xf>
    <xf numFmtId="174" fontId="22" fillId="0" borderId="0" xfId="0" applyNumberFormat="1" applyFont="1" applyFill="1" applyAlignment="1"/>
    <xf numFmtId="175" fontId="22" fillId="0" borderId="0" xfId="0" applyNumberFormat="1" applyFont="1" applyFill="1" applyAlignment="1"/>
    <xf numFmtId="176" fontId="0" fillId="0" borderId="0" xfId="0" applyNumberFormat="1" applyFont="1" applyFill="1" applyAlignment="1"/>
    <xf numFmtId="172" fontId="22" fillId="0" borderId="0" xfId="55" applyNumberFormat="1" applyFont="1" applyFill="1" applyAlignment="1"/>
    <xf numFmtId="175" fontId="0" fillId="0" borderId="0" xfId="0" applyNumberFormat="1" applyFont="1" applyFill="1" applyAlignment="1"/>
    <xf numFmtId="175" fontId="23" fillId="0" borderId="0" xfId="0" applyNumberFormat="1" applyFont="1"/>
    <xf numFmtId="170" fontId="22" fillId="0" borderId="0" xfId="0" applyNumberFormat="1" applyFont="1" applyFill="1" applyAlignment="1"/>
    <xf numFmtId="173" fontId="22" fillId="0" borderId="0" xfId="55" applyNumberFormat="1" applyFont="1" applyFill="1" applyAlignment="1"/>
    <xf numFmtId="3" fontId="37" fillId="0" borderId="0" xfId="0" applyNumberFormat="1" applyFont="1"/>
    <xf numFmtId="170" fontId="37" fillId="0" borderId="0" xfId="0" applyNumberFormat="1" applyFont="1" applyAlignment="1">
      <alignment horizontal="right"/>
    </xf>
    <xf numFmtId="3" fontId="43" fillId="0" borderId="0" xfId="0" applyNumberFormat="1" applyFont="1" applyFill="1" applyAlignment="1"/>
    <xf numFmtId="0" fontId="44" fillId="0" borderId="0" xfId="0" applyFont="1" applyFill="1" applyBorder="1" applyAlignment="1">
      <alignment horizontal="left" vertical="center"/>
    </xf>
    <xf numFmtId="177" fontId="22" fillId="0" borderId="0" xfId="55" applyNumberFormat="1" applyFont="1" applyFill="1" applyAlignment="1"/>
    <xf numFmtId="177" fontId="0" fillId="0" borderId="0" xfId="55" applyNumberFormat="1" applyFont="1" applyFill="1" applyAlignment="1"/>
    <xf numFmtId="168" fontId="44" fillId="0" borderId="0" xfId="0" applyNumberFormat="1" applyFont="1" applyFill="1" applyAlignment="1">
      <alignment horizontal="left" vertical="center"/>
    </xf>
  </cellXfs>
  <cellStyles count="5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Bom 2" xfId="20"/>
    <cellStyle name="Cálculo" xfId="21" builtinId="22" customBuiltin="1"/>
    <cellStyle name="Célula de Verificação" xfId="22" builtinId="23" customBuiltin="1"/>
    <cellStyle name="Célula Vinculada" xfId="23" builtinId="24" customBuiltin="1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Incorreto" xfId="31" builtinId="27" customBuiltin="1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36"/>
    <cellStyle name="Normal 3" xfId="37"/>
    <cellStyle name="Normal 4" xfId="38"/>
    <cellStyle name="Normal 5" xfId="39"/>
    <cellStyle name="Nota" xfId="40" builtinId="10" customBuiltin="1"/>
    <cellStyle name="Porcentagem 2" xfId="41"/>
    <cellStyle name="Porcentagem 3" xfId="42"/>
    <cellStyle name="Saída" xfId="43" builtinId="21" customBuiltin="1"/>
    <cellStyle name="Texto de Aviso" xfId="44" builtinId="11" customBuiltin="1"/>
    <cellStyle name="Texto Explicativo" xfId="45" builtinId="53" customBuiltin="1"/>
    <cellStyle name="Título" xfId="46" builtinId="15" customBuiltin="1"/>
    <cellStyle name="Título 1" xfId="47" builtinId="16" customBuiltin="1"/>
    <cellStyle name="Título 2" xfId="48" builtinId="17" customBuiltin="1"/>
    <cellStyle name="Título 3" xfId="49" builtinId="18" customBuiltin="1"/>
    <cellStyle name="Título 4" xfId="50" builtinId="19" customBuiltin="1"/>
    <cellStyle name="Total" xfId="51" builtinId="25" customBuiltin="1"/>
    <cellStyle name="Vírgula" xfId="55" builtinId="3"/>
    <cellStyle name="Vírgula 2" xfId="52"/>
    <cellStyle name="Vírgula 3" xfId="53"/>
    <cellStyle name="Vírgula 4" xfId="54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000"/>
      <color rgb="FF006298"/>
      <color rgb="FF008542"/>
      <color rgb="FF00B400"/>
      <color rgb="FFFDC82F"/>
      <color rgb="FFA8B450"/>
      <color rgb="FF7D9AAA"/>
      <color rgb="FF004165"/>
      <color rgb="FFFEDF00"/>
      <color rgb="FF675C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22906227630638"/>
          <c:y val="0.23519341460082588"/>
          <c:w val="0.48104607862645327"/>
          <c:h val="0.57311726356786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5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15-4FB2-8C42-B4CEF421F9B1}"/>
              </c:ext>
            </c:extLst>
          </c:dPt>
          <c:dPt>
            <c:idx val="1"/>
            <c:bubble3D val="0"/>
            <c:spPr>
              <a:solidFill>
                <a:srgbClr val="FF7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15-4FB2-8C42-B4CEF421F9B1}"/>
              </c:ext>
            </c:extLst>
          </c:dPt>
          <c:dPt>
            <c:idx val="2"/>
            <c:bubble3D val="0"/>
            <c:spPr>
              <a:solidFill>
                <a:srgbClr val="0062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D15-4FB2-8C42-B4CEF421F9B1}"/>
              </c:ext>
            </c:extLst>
          </c:dPt>
          <c:dLbls>
            <c:dLbl>
              <c:idx val="0"/>
              <c:layout>
                <c:manualLayout>
                  <c:x val="3.2185039370078742E-3"/>
                  <c:y val="-3.33611468433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8542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7F2806F2-F525-4DB3-9057-1B79FCB76CD8}" type="CATEGORYNAME">
                      <a:rPr lang="en-US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AE2F1B59-18AE-4953-A97B-D8FA2D530D00}" type="VALUE">
                      <a:rPr lang="en-US" baseline="0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8542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15-4FB2-8C42-B4CEF421F9B1}"/>
                </c:ext>
              </c:extLst>
            </c:dLbl>
            <c:dLbl>
              <c:idx val="1"/>
              <c:layout>
                <c:manualLayout>
                  <c:x val="-9.0046066455768715E-4"/>
                  <c:y val="-2.50164090578685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FF7000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8DD83E38-C15D-4E69-973F-ACFBA7ACC672}" type="CATEGORYNAME">
                      <a:rPr lang="en-US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D358FCEA-C7F3-43BE-9FF1-32298852CA66}" type="VALUE">
                      <a:rPr lang="en-US" baseline="0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7000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45178223689782"/>
                      <c:h val="0.252661327060657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D15-4FB2-8C42-B4CEF421F9B1}"/>
                </c:ext>
              </c:extLst>
            </c:dLbl>
            <c:dLbl>
              <c:idx val="2"/>
              <c:layout>
                <c:manualLayout>
                  <c:x val="-2.7890025477021393E-4"/>
                  <c:y val="5.7418862901080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6298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98883C34-5C39-4FD0-B78D-4D39410B669B}" type="CATEGORYNAME">
                      <a:rPr lang="en-US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DE302596-A7F0-462E-8A1B-586652D9B262}" type="VALUE">
                      <a:rPr lang="en-US" baseline="0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6298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35500804334941"/>
                      <c:h val="0.252661327060657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D15-4FB2-8C42-B4CEF421F9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trobras Sans" panose="020B0606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(Capital_Social!$A$3,Capital_Social!$A$8,Capital_Social!$A$11)</c:f>
              <c:strCache>
                <c:ptCount val="3"/>
                <c:pt idx="0">
                  <c:v>Controlling group</c:v>
                </c:pt>
                <c:pt idx="1">
                  <c:v>Non-Brazilian investors *</c:v>
                </c:pt>
                <c:pt idx="2">
                  <c:v>Brazilian investors *</c:v>
                </c:pt>
              </c:strCache>
            </c:strRef>
          </c:cat>
          <c:val>
            <c:numRef>
              <c:f>(Capital_Social!$C$3,Capital_Social!$C$8,Capital_Social!$C$11)</c:f>
              <c:numCache>
                <c:formatCode>0.00%</c:formatCode>
                <c:ptCount val="3"/>
                <c:pt idx="0">
                  <c:v>0.36748293036702029</c:v>
                </c:pt>
                <c:pt idx="1">
                  <c:v>0.41205287140191771</c:v>
                </c:pt>
                <c:pt idx="2">
                  <c:v>0.22044153204457842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FB2-8C42-B4CEF421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22906227630638"/>
          <c:y val="0.23519341460082588"/>
          <c:w val="0.48104607862645327"/>
          <c:h val="0.57311726356786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5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15-4FB2-8C42-B4CEF421F9B1}"/>
              </c:ext>
            </c:extLst>
          </c:dPt>
          <c:dPt>
            <c:idx val="1"/>
            <c:bubble3D val="0"/>
            <c:spPr>
              <a:solidFill>
                <a:srgbClr val="FF7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15-4FB2-8C42-B4CEF421F9B1}"/>
              </c:ext>
            </c:extLst>
          </c:dPt>
          <c:dPt>
            <c:idx val="2"/>
            <c:bubble3D val="0"/>
            <c:spPr>
              <a:solidFill>
                <a:srgbClr val="0062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D15-4FB2-8C42-B4CEF421F9B1}"/>
              </c:ext>
            </c:extLst>
          </c:dPt>
          <c:dLbls>
            <c:dLbl>
              <c:idx val="0"/>
              <c:layout>
                <c:manualLayout>
                  <c:x val="-4.6262506140310217E-2"/>
                  <c:y val="-0.120328146653122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8542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BE9FC533-8859-4B03-8572-8161FB786176}" type="CATEGORYNAME">
                      <a:rPr lang="en-US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E7B9E035-BCED-4A61-B313-BEEB7121EABC}" type="VALUE">
                      <a:rPr lang="en-US" baseline="0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8542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15-4FB2-8C42-B4CEF421F9B1}"/>
                </c:ext>
              </c:extLst>
            </c:dLbl>
            <c:dLbl>
              <c:idx val="1"/>
              <c:layout>
                <c:manualLayout>
                  <c:x val="5.7828921511713788E-2"/>
                  <c:y val="0.1599141492570505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FF7000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9F7C2C9A-D93A-42AC-B7E5-1C09EBAB8FB7}" type="CATEGORYNAME">
                      <a:rPr lang="en-US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D335AAF4-8CEA-45D1-A317-7860EA0F0A0B}" type="VALUE">
                      <a:rPr lang="en-US" baseline="0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7000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54461351925229"/>
                      <c:h val="0.296949056066786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D15-4FB2-8C42-B4CEF421F9B1}"/>
                </c:ext>
              </c:extLst>
            </c:dLbl>
            <c:dLbl>
              <c:idx val="2"/>
              <c:layout>
                <c:manualLayout>
                  <c:x val="8.6607136845009858E-3"/>
                  <c:y val="5.238572465035952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6298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7098CC18-2A8F-4B08-8A18-1BA406B3ED69}" type="CATEGORYNAME">
                      <a:rPr lang="en-US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8A8CED4B-420E-4E55-A1F1-CCD5CE929A69}" type="VALUE">
                      <a:rPr lang="en-US" baseline="0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6298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77739376079423"/>
                      <c:h val="0.205382821762519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D15-4FB2-8C42-B4CEF421F9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trobras Sans" panose="020B0606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(Capital_Social!$A$22,Capital_Social!$A$26,Capital_Social!$A$29)</c:f>
              <c:strCache>
                <c:ptCount val="3"/>
                <c:pt idx="0">
                  <c:v>Controlling group</c:v>
                </c:pt>
                <c:pt idx="1">
                  <c:v>Non-Brazilian investors *</c:v>
                </c:pt>
                <c:pt idx="2">
                  <c:v>Brazilian investors *</c:v>
                </c:pt>
              </c:strCache>
            </c:strRef>
          </c:cat>
          <c:val>
            <c:numRef>
              <c:f>(Capital_Social!$C$22,Capital_Social!$C$26,Capital_Social!$C$29)</c:f>
              <c:numCache>
                <c:formatCode>0.00%</c:formatCode>
                <c:ptCount val="3"/>
                <c:pt idx="0">
                  <c:v>0.50496397173501051</c:v>
                </c:pt>
                <c:pt idx="1">
                  <c:v>0.3822616412165728</c:v>
                </c:pt>
                <c:pt idx="2">
                  <c:v>0.11274445606117112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FB2-8C42-B4CEF421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22906227630638"/>
          <c:y val="0.23519341460082588"/>
          <c:w val="0.48104607862645327"/>
          <c:h val="0.573117263567860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5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15-4FB2-8C42-B4CEF421F9B1}"/>
              </c:ext>
            </c:extLst>
          </c:dPt>
          <c:dPt>
            <c:idx val="1"/>
            <c:bubble3D val="0"/>
            <c:spPr>
              <a:solidFill>
                <a:srgbClr val="FF7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15-4FB2-8C42-B4CEF421F9B1}"/>
              </c:ext>
            </c:extLst>
          </c:dPt>
          <c:dPt>
            <c:idx val="2"/>
            <c:bubble3D val="0"/>
            <c:spPr>
              <a:solidFill>
                <a:srgbClr val="0062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D15-4FB2-8C42-B4CEF421F9B1}"/>
              </c:ext>
            </c:extLst>
          </c:dPt>
          <c:dLbls>
            <c:dLbl>
              <c:idx val="0"/>
              <c:layout>
                <c:manualLayout>
                  <c:x val="-3.0872405153901217E-2"/>
                  <c:y val="1.44707860563581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8542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7B46356C-2E1E-4160-BB39-BA0B397BAE21}" type="CATEGORYNAME">
                      <a:rPr lang="en-US"/>
                      <a:pPr>
                        <a:defRPr sz="800">
                          <a:solidFill>
                            <a:srgbClr val="008542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18,48%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8542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15-4FB2-8C42-B4CEF421F9B1}"/>
                </c:ext>
              </c:extLst>
            </c:dLbl>
            <c:dLbl>
              <c:idx val="1"/>
              <c:layout>
                <c:manualLayout>
                  <c:x val="3.510164878444106E-2"/>
                  <c:y val="1.50055689531013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FF7000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843F5420-69E6-4D12-A14C-9EF27F5E7326}" type="CATEGORYNAME">
                      <a:rPr lang="en-US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58941272-839C-4951-B4B7-033DEC5E25DB}" type="VALUE">
                      <a:rPr lang="en-US" baseline="0"/>
                      <a:pPr>
                        <a:defRPr sz="800">
                          <a:solidFill>
                            <a:srgbClr val="FF7000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7000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54461351925229"/>
                      <c:h val="0.26803349512702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D15-4FB2-8C42-B4CEF421F9B1}"/>
                </c:ext>
              </c:extLst>
            </c:dLbl>
            <c:dLbl>
              <c:idx val="2"/>
              <c:layout>
                <c:manualLayout>
                  <c:x val="8.6607136845009858E-3"/>
                  <c:y val="5.238572465035952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6298"/>
                        </a:solidFill>
                        <a:latin typeface="Petrobras Sans" panose="020B0606020204030204" pitchFamily="34" charset="0"/>
                        <a:ea typeface="+mn-ea"/>
                        <a:cs typeface="+mn-cs"/>
                      </a:defRPr>
                    </a:pPr>
                    <a:fld id="{0B445B89-BF34-4DB3-9C2A-71211713BC10}" type="CATEGORYNAME">
                      <a:rPr lang="en-US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0AB56A44-FB8A-44BF-886F-A1582180677E}" type="VALUE">
                      <a:rPr lang="en-US" baseline="0"/>
                      <a:pPr>
                        <a:defRPr sz="800">
                          <a:solidFill>
                            <a:srgbClr val="006298"/>
                          </a:solidFill>
                          <a:latin typeface="Petrobras Sans" panose="020B0606020204030204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6298"/>
                      </a:solidFill>
                      <a:latin typeface="Petrobras Sans" panose="020B0606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77739376079423"/>
                      <c:h val="0.205382969250434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D15-4FB2-8C42-B4CEF421F9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trobras Sans" panose="020B0606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(Capital_Social!$A$40,Capital_Social!$A$43,Capital_Social!$A$46)</c:f>
              <c:strCache>
                <c:ptCount val="3"/>
                <c:pt idx="0">
                  <c:v>Controlling group</c:v>
                </c:pt>
                <c:pt idx="1">
                  <c:v>Non-Brazilian investors *</c:v>
                </c:pt>
                <c:pt idx="2">
                  <c:v>Brazilian investors *</c:v>
                </c:pt>
              </c:strCache>
            </c:strRef>
          </c:cat>
          <c:val>
            <c:numRef>
              <c:f>(Capital_Social!$C$40,Capital_Social!$C$43,Capital_Social!$C$46)</c:f>
              <c:numCache>
                <c:formatCode>0.00%</c:formatCode>
                <c:ptCount val="3"/>
                <c:pt idx="0">
                  <c:v>0.18483592382015201</c:v>
                </c:pt>
                <c:pt idx="1">
                  <c:v>0.45173126679781439</c:v>
                </c:pt>
                <c:pt idx="2">
                  <c:v>0.36351979466530271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FB2-8C42-B4CEF421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532666</xdr:colOff>
      <xdr:row>0</xdr:row>
      <xdr:rowOff>42809</xdr:rowOff>
    </xdr:from>
    <xdr:to>
      <xdr:col>3</xdr:col>
      <xdr:colOff>2510674</xdr:colOff>
      <xdr:row>1</xdr:row>
      <xdr:rowOff>24972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733" y="42809"/>
          <a:ext cx="1978008" cy="635000"/>
        </a:xfrm>
        <a:prstGeom prst="rect">
          <a:avLst/>
        </a:prstGeom>
      </xdr:spPr>
    </xdr:pic>
    <xdr:clientData/>
  </xdr:twoCellAnchor>
  <xdr:twoCellAnchor>
    <xdr:from>
      <xdr:col>3</xdr:col>
      <xdr:colOff>44451</xdr:colOff>
      <xdr:row>2</xdr:row>
      <xdr:rowOff>19051</xdr:rowOff>
    </xdr:from>
    <xdr:to>
      <xdr:col>3</xdr:col>
      <xdr:colOff>3397251</xdr:colOff>
      <xdr:row>19</xdr:row>
      <xdr:rowOff>114301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493946</xdr:colOff>
      <xdr:row>20</xdr:row>
      <xdr:rowOff>76128</xdr:rowOff>
    </xdr:from>
    <xdr:to>
      <xdr:col>3</xdr:col>
      <xdr:colOff>3340173</xdr:colOff>
      <xdr:row>37</xdr:row>
      <xdr:rowOff>14412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493946</xdr:colOff>
      <xdr:row>38</xdr:row>
      <xdr:rowOff>76129</xdr:rowOff>
    </xdr:from>
    <xdr:to>
      <xdr:col>3</xdr:col>
      <xdr:colOff>3340173</xdr:colOff>
      <xdr:row>54</xdr:row>
      <xdr:rowOff>14412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BNS172"/>
  <sheetViews>
    <sheetView showGridLines="0" tabSelected="1" topLeftCell="A37" zoomScaleNormal="100" workbookViewId="0">
      <selection activeCell="D56" sqref="D56"/>
    </sheetView>
  </sheetViews>
  <sheetFormatPr defaultColWidth="8.7109375" defaultRowHeight="15.75"/>
  <cols>
    <col min="1" max="1" width="36.140625" style="25" customWidth="1"/>
    <col min="2" max="2" width="13" style="25" customWidth="1"/>
    <col min="3" max="3" width="6.7109375" style="35" customWidth="1"/>
    <col min="4" max="4" width="45" style="25" customWidth="1"/>
    <col min="5" max="5" width="9.5703125" style="2" bestFit="1" customWidth="1"/>
    <col min="6" max="6" width="23.5703125" style="2" bestFit="1" customWidth="1"/>
    <col min="7" max="7" width="11.5703125" style="2" bestFit="1" customWidth="1"/>
    <col min="8" max="8" width="23.5703125" style="2" bestFit="1" customWidth="1"/>
    <col min="9" max="9" width="6.85546875" style="2" bestFit="1" customWidth="1"/>
    <col min="10" max="10" width="23.5703125" style="2" bestFit="1" customWidth="1"/>
    <col min="11" max="11" width="6.85546875" style="2" bestFit="1" customWidth="1"/>
    <col min="12" max="12" width="23.5703125" style="2" bestFit="1" customWidth="1"/>
    <col min="13" max="13" width="6.85546875" style="2" bestFit="1" customWidth="1"/>
    <col min="14" max="14" width="23.5703125" style="2" bestFit="1" customWidth="1"/>
    <col min="15" max="15" width="6.85546875" style="2" bestFit="1" customWidth="1"/>
    <col min="16" max="16" width="23.5703125" style="2" bestFit="1" customWidth="1"/>
    <col min="17" max="17" width="6.85546875" style="2" bestFit="1" customWidth="1"/>
    <col min="18" max="18" width="23.5703125" style="2" bestFit="1" customWidth="1"/>
    <col min="19" max="19" width="6.85546875" style="2" bestFit="1" customWidth="1"/>
    <col min="20" max="20" width="23.5703125" style="2" bestFit="1" customWidth="1"/>
    <col min="21" max="21" width="6.85546875" style="2" bestFit="1" customWidth="1"/>
    <col min="22" max="22" width="23.5703125" style="2" bestFit="1" customWidth="1"/>
    <col min="23" max="23" width="6.85546875" style="2" bestFit="1" customWidth="1"/>
    <col min="24" max="24" width="23.5703125" style="2" bestFit="1" customWidth="1"/>
    <col min="25" max="25" width="6.85546875" style="2" bestFit="1" customWidth="1"/>
    <col min="26" max="26" width="23.5703125" style="2" bestFit="1" customWidth="1"/>
    <col min="27" max="27" width="6.85546875" style="2" bestFit="1" customWidth="1"/>
    <col min="28" max="28" width="23.5703125" style="2" bestFit="1" customWidth="1"/>
    <col min="29" max="29" width="6.85546875" style="2" bestFit="1" customWidth="1"/>
    <col min="30" max="30" width="23.5703125" style="2" bestFit="1" customWidth="1"/>
    <col min="31" max="31" width="6.85546875" style="2" bestFit="1" customWidth="1"/>
    <col min="32" max="32" width="23.5703125" style="2" bestFit="1" customWidth="1"/>
    <col min="33" max="33" width="6.85546875" style="2" bestFit="1" customWidth="1"/>
    <col min="34" max="34" width="23.5703125" style="2" bestFit="1" customWidth="1"/>
    <col min="35" max="35" width="6.85546875" style="2" bestFit="1" customWidth="1"/>
    <col min="36" max="36" width="23.5703125" style="2" bestFit="1" customWidth="1"/>
    <col min="37" max="37" width="6.85546875" style="2" bestFit="1" customWidth="1"/>
    <col min="38" max="38" width="23.5703125" style="2" bestFit="1" customWidth="1"/>
    <col min="39" max="39" width="6.85546875" style="2" bestFit="1" customWidth="1"/>
    <col min="40" max="40" width="23.5703125" style="2" bestFit="1" customWidth="1"/>
    <col min="41" max="41" width="6.85546875" style="2" bestFit="1" customWidth="1"/>
    <col min="42" max="42" width="23.5703125" style="2" bestFit="1" customWidth="1"/>
    <col min="43" max="43" width="6.85546875" style="2" bestFit="1" customWidth="1"/>
    <col min="44" max="44" width="23.5703125" style="2" bestFit="1" customWidth="1"/>
    <col min="45" max="45" width="6.85546875" style="2" bestFit="1" customWidth="1"/>
    <col min="46" max="46" width="23.5703125" style="2" bestFit="1" customWidth="1"/>
    <col min="47" max="47" width="6.85546875" style="2" bestFit="1" customWidth="1"/>
    <col min="48" max="48" width="23.5703125" style="2" bestFit="1" customWidth="1"/>
    <col min="49" max="49" width="6.85546875" style="2" bestFit="1" customWidth="1"/>
    <col min="50" max="50" width="23.5703125" style="2" bestFit="1" customWidth="1"/>
    <col min="51" max="51" width="6.85546875" style="2" bestFit="1" customWidth="1"/>
    <col min="52" max="52" width="23.5703125" style="2" bestFit="1" customWidth="1"/>
    <col min="53" max="53" width="6.85546875" style="2" bestFit="1" customWidth="1"/>
    <col min="54" max="54" width="23.5703125" style="2" bestFit="1" customWidth="1"/>
    <col min="55" max="55" width="6.85546875" style="2" bestFit="1" customWidth="1"/>
    <col min="56" max="56" width="23.5703125" style="2" bestFit="1" customWidth="1"/>
    <col min="57" max="57" width="6.85546875" style="2" bestFit="1" customWidth="1"/>
    <col min="58" max="58" width="23.5703125" style="2" bestFit="1" customWidth="1"/>
    <col min="59" max="59" width="6.85546875" style="2" bestFit="1" customWidth="1"/>
    <col min="60" max="60" width="23.5703125" style="2" bestFit="1" customWidth="1"/>
    <col min="61" max="61" width="6.85546875" style="2" bestFit="1" customWidth="1"/>
    <col min="62" max="62" width="23.5703125" style="2" bestFit="1" customWidth="1"/>
    <col min="63" max="63" width="6.85546875" style="2" bestFit="1" customWidth="1"/>
    <col min="64" max="64" width="23.5703125" style="2" bestFit="1" customWidth="1"/>
    <col min="65" max="65" width="6.85546875" style="2" bestFit="1" customWidth="1"/>
    <col min="66" max="66" width="23.5703125" style="2" bestFit="1" customWidth="1"/>
    <col min="67" max="67" width="6.85546875" style="2" bestFit="1" customWidth="1"/>
    <col min="68" max="68" width="23.5703125" style="2" bestFit="1" customWidth="1"/>
    <col min="69" max="69" width="6.85546875" style="2" bestFit="1" customWidth="1"/>
    <col min="70" max="70" width="23.5703125" style="2" bestFit="1" customWidth="1"/>
    <col min="71" max="71" width="6.85546875" style="2" bestFit="1" customWidth="1"/>
    <col min="72" max="72" width="23.5703125" style="2" bestFit="1" customWidth="1"/>
    <col min="73" max="73" width="6.85546875" style="2" bestFit="1" customWidth="1"/>
    <col min="74" max="74" width="23.5703125" style="2" bestFit="1" customWidth="1"/>
    <col min="75" max="75" width="6.85546875" style="2" bestFit="1" customWidth="1"/>
    <col min="76" max="76" width="23.5703125" style="2" bestFit="1" customWidth="1"/>
    <col min="77" max="77" width="6.85546875" style="2" bestFit="1" customWidth="1"/>
    <col min="78" max="78" width="23.5703125" style="2" bestFit="1" customWidth="1"/>
    <col min="79" max="79" width="6.85546875" style="2" bestFit="1" customWidth="1"/>
    <col min="80" max="80" width="23.5703125" style="2" bestFit="1" customWidth="1"/>
    <col min="81" max="81" width="6.85546875" style="2" bestFit="1" customWidth="1"/>
    <col min="82" max="82" width="23.5703125" style="2" bestFit="1" customWidth="1"/>
    <col min="83" max="83" width="6.85546875" style="2" bestFit="1" customWidth="1"/>
    <col min="84" max="84" width="23.5703125" style="2" bestFit="1" customWidth="1"/>
    <col min="85" max="85" width="6.85546875" style="2" bestFit="1" customWidth="1"/>
    <col min="86" max="86" width="23.5703125" style="2" bestFit="1" customWidth="1"/>
    <col min="87" max="87" width="6.42578125" style="2" bestFit="1" customWidth="1"/>
    <col min="88" max="88" width="23.5703125" style="2" bestFit="1" customWidth="1"/>
    <col min="89" max="89" width="6.42578125" style="2" bestFit="1" customWidth="1"/>
    <col min="90" max="90" width="23.5703125" style="2" bestFit="1" customWidth="1"/>
    <col min="91" max="91" width="6.85546875" style="2" bestFit="1" customWidth="1"/>
    <col min="92" max="92" width="23.5703125" style="2" bestFit="1" customWidth="1"/>
    <col min="93" max="93" width="6.85546875" style="2" bestFit="1" customWidth="1"/>
    <col min="94" max="94" width="23.5703125" style="2" bestFit="1" customWidth="1"/>
    <col min="95" max="95" width="6.85546875" style="2" bestFit="1" customWidth="1"/>
    <col min="96" max="96" width="23.5703125" style="2" bestFit="1" customWidth="1"/>
    <col min="97" max="97" width="6.85546875" style="2" bestFit="1" customWidth="1"/>
    <col min="98" max="98" width="23.5703125" style="2" bestFit="1" customWidth="1"/>
    <col min="99" max="99" width="6.85546875" style="2" bestFit="1" customWidth="1"/>
    <col min="100" max="100" width="23.5703125" style="2" bestFit="1" customWidth="1"/>
    <col min="101" max="101" width="6.85546875" style="2" bestFit="1" customWidth="1"/>
    <col min="102" max="102" width="23.5703125" style="2" bestFit="1" customWidth="1"/>
    <col min="103" max="103" width="6.85546875" style="2" bestFit="1" customWidth="1"/>
    <col min="104" max="104" width="23.5703125" style="2" bestFit="1" customWidth="1"/>
    <col min="105" max="105" width="6.85546875" style="2" bestFit="1" customWidth="1"/>
    <col min="106" max="106" width="23.5703125" style="2" bestFit="1" customWidth="1"/>
    <col min="107" max="107" width="6.85546875" style="2" bestFit="1" customWidth="1"/>
    <col min="108" max="108" width="23.5703125" style="2" bestFit="1" customWidth="1"/>
    <col min="109" max="109" width="6.85546875" style="2" bestFit="1" customWidth="1"/>
    <col min="110" max="110" width="23.5703125" style="2" bestFit="1" customWidth="1"/>
    <col min="111" max="111" width="6.85546875" style="2" bestFit="1" customWidth="1"/>
    <col min="112" max="112" width="23.5703125" style="2" bestFit="1" customWidth="1"/>
    <col min="113" max="113" width="6.85546875" style="2" bestFit="1" customWidth="1"/>
    <col min="114" max="114" width="23.5703125" style="2" bestFit="1" customWidth="1"/>
    <col min="115" max="115" width="6.85546875" style="2" bestFit="1" customWidth="1"/>
    <col min="116" max="116" width="23.5703125" style="2" bestFit="1" customWidth="1"/>
    <col min="117" max="117" width="6.85546875" style="2" bestFit="1" customWidth="1"/>
    <col min="118" max="118" width="23.5703125" style="2" bestFit="1" customWidth="1"/>
    <col min="119" max="119" width="6.85546875" style="2" bestFit="1" customWidth="1"/>
    <col min="120" max="16384" width="8.7109375" style="2"/>
  </cols>
  <sheetData>
    <row r="1" spans="1:1735" ht="51" customHeight="1">
      <c r="A1" s="71" t="str">
        <f>Titulos!A2</f>
        <v>Shareholding Structure -</v>
      </c>
      <c r="B1" s="74">
        <v>43951</v>
      </c>
      <c r="C1" s="74"/>
      <c r="D1" s="74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</row>
    <row r="2" spans="1:1735" s="12" customFormat="1" ht="12.6" customHeight="1">
      <c r="A2" s="15" t="str">
        <f>Titulos!A4</f>
        <v>TOTAL CAPITAL</v>
      </c>
      <c r="B2" s="16" t="str">
        <f>Titulos!A3</f>
        <v># Shares</v>
      </c>
      <c r="C2" s="51" t="s">
        <v>0</v>
      </c>
      <c r="D2" s="1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</row>
    <row r="3" spans="1:1735" s="13" customFormat="1" ht="12.6" customHeight="1">
      <c r="A3" s="36" t="str">
        <f>Titulos!A5</f>
        <v>Controlling group</v>
      </c>
      <c r="B3" s="39">
        <f>B22+B40</f>
        <v>4793629957</v>
      </c>
      <c r="C3" s="52">
        <f t="shared" ref="C3:C8" si="0">B3/B$18</f>
        <v>0.36748293036702029</v>
      </c>
      <c r="D3" s="44" t="str">
        <f>A2</f>
        <v>TOTAL CAPITAL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</row>
    <row r="4" spans="1:1735" s="11" customFormat="1" ht="12.6" customHeight="1">
      <c r="A4" s="18" t="str">
        <f>Titulos!A6</f>
        <v xml:space="preserve">  Federal Government</v>
      </c>
      <c r="B4" s="40">
        <f>B23</f>
        <v>3740470811</v>
      </c>
      <c r="C4" s="53">
        <f t="shared" si="0"/>
        <v>0.28674703448299249</v>
      </c>
      <c r="E4" s="66"/>
      <c r="F4" s="72"/>
    </row>
    <row r="5" spans="1:1735" s="13" customFormat="1" ht="12.6" customHeight="1">
      <c r="A5" s="18" t="str">
        <f>Titulos!A7</f>
        <v xml:space="preserve">  BNDESPar</v>
      </c>
      <c r="B5" s="40">
        <f>B24+B41</f>
        <v>911910888</v>
      </c>
      <c r="C5" s="53">
        <f t="shared" si="0"/>
        <v>6.9907708430117288E-2</v>
      </c>
      <c r="D5" s="21"/>
      <c r="E5" s="11"/>
      <c r="F5" s="73"/>
    </row>
    <row r="6" spans="1:1735" s="13" customFormat="1" ht="12.6" customHeight="1">
      <c r="A6" s="18" t="str">
        <f>Titulos!A8</f>
        <v xml:space="preserve">  BNDES</v>
      </c>
      <c r="B6" s="40">
        <f>B42</f>
        <v>135248258</v>
      </c>
      <c r="C6" s="53">
        <f t="shared" si="0"/>
        <v>1.0368223376169709E-2</v>
      </c>
      <c r="D6" s="21"/>
      <c r="E6" s="11"/>
      <c r="F6" s="73"/>
    </row>
    <row r="7" spans="1:1735" s="13" customFormat="1" ht="12.6" customHeight="1">
      <c r="A7" s="18" t="str">
        <f>Titulos!A9</f>
        <v xml:space="preserve">  Fundo de Participação Social - FPS</v>
      </c>
      <c r="B7" s="40">
        <f>B25</f>
        <v>6000000</v>
      </c>
      <c r="C7" s="53">
        <f t="shared" si="0"/>
        <v>4.5996407774078873E-4</v>
      </c>
      <c r="D7" s="21"/>
      <c r="E7" s="11"/>
      <c r="F7" s="73"/>
      <c r="G7" s="64"/>
    </row>
    <row r="8" spans="1:1735" s="11" customFormat="1" ht="12.6" customHeight="1">
      <c r="A8" s="37" t="str">
        <f>Titulos!A11</f>
        <v>Non-Brazilian investors *</v>
      </c>
      <c r="B8" s="41">
        <f t="shared" ref="B8:B19" si="1">B26+B43</f>
        <v>5375022416</v>
      </c>
      <c r="C8" s="54">
        <f t="shared" si="0"/>
        <v>0.41205287140191771</v>
      </c>
      <c r="D8" s="20"/>
      <c r="F8" s="72"/>
    </row>
    <row r="9" spans="1:1735" s="11" customFormat="1" ht="12.6" customHeight="1">
      <c r="A9" s="18" t="str">
        <f>Titulos!A12</f>
        <v xml:space="preserve">  NYSE - ADRs</v>
      </c>
      <c r="B9" s="40">
        <f t="shared" si="1"/>
        <v>2370629546</v>
      </c>
      <c r="C9" s="53">
        <f>B9/B$18</f>
        <v>0.1817340721318258</v>
      </c>
      <c r="D9" s="21"/>
      <c r="F9" s="72"/>
    </row>
    <row r="10" spans="1:1735" s="11" customFormat="1" ht="12.6" customHeight="1">
      <c r="A10" s="18" t="str">
        <f>Titulos!A13</f>
        <v xml:space="preserve">  B3</v>
      </c>
      <c r="B10" s="40">
        <f t="shared" si="1"/>
        <v>3004392870</v>
      </c>
      <c r="C10" s="53">
        <f>B10/B$18+0.01%</f>
        <v>0.23041879927009187</v>
      </c>
      <c r="D10" s="21"/>
      <c r="F10" s="72"/>
    </row>
    <row r="11" spans="1:1735" s="11" customFormat="1" ht="12.6" customHeight="1">
      <c r="A11" s="37" t="str">
        <f>Titulos!A14</f>
        <v>Brazilian investors *</v>
      </c>
      <c r="B11" s="41">
        <f t="shared" si="1"/>
        <v>2875548888</v>
      </c>
      <c r="C11" s="54">
        <f t="shared" ref="C11:C19" si="2">B11/B$18</f>
        <v>0.22044153204457842</v>
      </c>
      <c r="D11" s="20"/>
      <c r="E11" s="61"/>
      <c r="F11" s="61"/>
    </row>
    <row r="12" spans="1:1735" s="11" customFormat="1" ht="12.6" customHeight="1">
      <c r="A12" s="18" t="str">
        <f>Titulos!A15</f>
        <v xml:space="preserve">  Institutional investors</v>
      </c>
      <c r="B12" s="40">
        <f t="shared" si="1"/>
        <v>1247477690</v>
      </c>
      <c r="C12" s="53">
        <f>B12/B$18</f>
        <v>9.563248753050993E-2</v>
      </c>
      <c r="D12" s="20"/>
      <c r="E12" s="61"/>
    </row>
    <row r="13" spans="1:1735" s="11" customFormat="1" ht="12.6" customHeight="1">
      <c r="A13" s="29" t="str">
        <f>Titulos!A16</f>
        <v xml:space="preserve">  Retail</v>
      </c>
      <c r="B13" s="41">
        <f t="shared" si="1"/>
        <v>1628071198</v>
      </c>
      <c r="C13" s="54">
        <f t="shared" si="2"/>
        <v>0.1248090445140685</v>
      </c>
      <c r="D13" s="20"/>
    </row>
    <row r="14" spans="1:1735" s="13" customFormat="1" ht="12.6" customHeight="1">
      <c r="A14" s="18" t="str">
        <f>Titulos!A17</f>
        <v xml:space="preserve">    FMP-FGTS/FIA funds</v>
      </c>
      <c r="B14" s="40">
        <f t="shared" si="1"/>
        <v>192802264</v>
      </c>
      <c r="C14" s="53">
        <f t="shared" si="2"/>
        <v>1.4780352591182679E-2</v>
      </c>
      <c r="D14" s="21"/>
      <c r="E14" s="11"/>
    </row>
    <row r="15" spans="1:1735" s="13" customFormat="1" ht="12.6" customHeight="1">
      <c r="A15" s="18" t="str">
        <f>Titulos!A18</f>
        <v xml:space="preserve">    General retail</v>
      </c>
      <c r="B15" s="40">
        <f t="shared" si="1"/>
        <v>1435268934</v>
      </c>
      <c r="C15" s="53">
        <f>B15/B$18</f>
        <v>0.11002869192288584</v>
      </c>
      <c r="D15" s="21"/>
      <c r="E15" s="60"/>
      <c r="F15" s="62"/>
    </row>
    <row r="16" spans="1:1735" s="11" customFormat="1" ht="12.6" customHeight="1">
      <c r="A16" s="22" t="str">
        <f>Titulos!A19</f>
        <v>Total outstanding **</v>
      </c>
      <c r="B16" s="42">
        <f t="shared" si="1"/>
        <v>13044201261</v>
      </c>
      <c r="C16" s="55">
        <f t="shared" si="2"/>
        <v>0.99997733381351639</v>
      </c>
      <c r="D16" s="20"/>
    </row>
    <row r="17" spans="1:1735" s="11" customFormat="1" ht="12.6" customHeight="1">
      <c r="A17" s="18" t="str">
        <f>Titulos!A20</f>
        <v>Shares in treasury</v>
      </c>
      <c r="B17" s="19">
        <f t="shared" si="1"/>
        <v>295669</v>
      </c>
      <c r="C17" s="56">
        <f t="shared" si="2"/>
        <v>2.266618648359021E-5</v>
      </c>
      <c r="D17" s="20"/>
      <c r="F17" s="46"/>
    </row>
    <row r="18" spans="1:1735" s="11" customFormat="1" ht="12.6" customHeight="1">
      <c r="A18" s="22" t="str">
        <f>Titulos!A21</f>
        <v>Total</v>
      </c>
      <c r="B18" s="23">
        <f t="shared" si="1"/>
        <v>13044496930</v>
      </c>
      <c r="C18" s="57">
        <f t="shared" si="2"/>
        <v>1</v>
      </c>
      <c r="D18" s="20"/>
      <c r="F18" s="46"/>
    </row>
    <row r="19" spans="1:1735" s="13" customFormat="1" ht="12.6" customHeight="1">
      <c r="A19" s="24" t="str">
        <f>Titulos!A22</f>
        <v>* Free float</v>
      </c>
      <c r="B19" s="23">
        <f t="shared" si="1"/>
        <v>8250571304</v>
      </c>
      <c r="C19" s="57">
        <f t="shared" si="2"/>
        <v>0.6324944034464961</v>
      </c>
      <c r="D19" s="21"/>
      <c r="F19" s="47"/>
    </row>
    <row r="20" spans="1:1735" ht="12.6" customHeight="1">
      <c r="C20" s="58"/>
      <c r="F20" s="48"/>
    </row>
    <row r="21" spans="1:1735" s="12" customFormat="1" ht="12.6" customHeight="1">
      <c r="A21" s="26" t="str">
        <f>Titulos!A24</f>
        <v>COMMON SHARES (PETR3, PBR-ADR)</v>
      </c>
      <c r="B21" s="16" t="str">
        <f>Titulos!A3</f>
        <v># Shares</v>
      </c>
      <c r="C21" s="51" t="s">
        <v>0</v>
      </c>
      <c r="D21" s="27"/>
      <c r="E21" s="11"/>
      <c r="F21" s="4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</row>
    <row r="22" spans="1:1735" s="13" customFormat="1" ht="12.6" customHeight="1">
      <c r="A22" s="28" t="str">
        <f>Titulos!A25</f>
        <v>Controlling group</v>
      </c>
      <c r="B22" s="70">
        <f>SUM(B23:B25)</f>
        <v>3758171203</v>
      </c>
      <c r="C22" s="59">
        <f t="shared" ref="C22:C27" si="3">B22/B$36</f>
        <v>0.50496397173501051</v>
      </c>
      <c r="D22" s="44" t="str">
        <f>A21</f>
        <v>COMMON SHARES (PETR3, PBR-ADR)</v>
      </c>
      <c r="E22" s="11"/>
      <c r="F22" s="5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</row>
    <row r="23" spans="1:1735" s="11" customFormat="1" ht="12.6" customHeight="1">
      <c r="A23" s="18" t="str">
        <f>Titulos!A26</f>
        <v xml:space="preserve">  Federal Government</v>
      </c>
      <c r="B23" s="49">
        <v>3740470811</v>
      </c>
      <c r="C23" s="56">
        <f t="shared" si="3"/>
        <v>0.50258567128971632</v>
      </c>
      <c r="F23" s="50"/>
    </row>
    <row r="24" spans="1:1735" s="13" customFormat="1" ht="12.6" customHeight="1">
      <c r="A24" s="18" t="str">
        <f>Titulos!A27</f>
        <v xml:space="preserve">  BNDESPar</v>
      </c>
      <c r="B24" s="49">
        <v>11700392</v>
      </c>
      <c r="C24" s="56">
        <f t="shared" si="3"/>
        <v>1.5721147590243359E-3</v>
      </c>
      <c r="D24" s="21"/>
      <c r="F24" s="50"/>
    </row>
    <row r="25" spans="1:1735" s="13" customFormat="1" ht="12.6" customHeight="1">
      <c r="A25" s="18" t="str">
        <f>Titulos!A29</f>
        <v xml:space="preserve">  Fundo de Participação Social - FPS</v>
      </c>
      <c r="B25" s="49">
        <v>6000000</v>
      </c>
      <c r="C25" s="56">
        <f t="shared" si="3"/>
        <v>8.0618568626982879E-4</v>
      </c>
      <c r="D25" s="21"/>
      <c r="F25" s="50"/>
    </row>
    <row r="26" spans="1:1735" s="11" customFormat="1" ht="12.6" customHeight="1">
      <c r="A26" s="29" t="str">
        <f>Titulos!A31</f>
        <v>Non-Brazilian investors *</v>
      </c>
      <c r="B26" s="70">
        <f>B27+B28</f>
        <v>2844964735</v>
      </c>
      <c r="C26" s="59">
        <f t="shared" si="3"/>
        <v>0.3822616412165728</v>
      </c>
      <c r="D26" s="20"/>
      <c r="F26" s="50"/>
    </row>
    <row r="27" spans="1:1735" s="11" customFormat="1" ht="12.6" customHeight="1">
      <c r="A27" s="18" t="str">
        <f>Titulos!A32</f>
        <v xml:space="preserve">  NYSE - ADRs</v>
      </c>
      <c r="B27" s="49">
        <v>1760716940</v>
      </c>
      <c r="C27" s="56">
        <f t="shared" si="3"/>
        <v>0.23657746576680216</v>
      </c>
      <c r="D27" s="21"/>
      <c r="F27" s="50"/>
    </row>
    <row r="28" spans="1:1735" s="11" customFormat="1" ht="12.6" customHeight="1">
      <c r="A28" s="18" t="str">
        <f>Titulos!A33</f>
        <v xml:space="preserve">  B3</v>
      </c>
      <c r="B28" s="49">
        <v>1084247795</v>
      </c>
      <c r="C28" s="56">
        <f>B28/B$36</f>
        <v>0.14568417544977061</v>
      </c>
      <c r="D28" s="21"/>
      <c r="F28" s="50"/>
    </row>
    <row r="29" spans="1:1735" s="11" customFormat="1" ht="12.6" customHeight="1">
      <c r="A29" s="29" t="str">
        <f>Titulos!A34</f>
        <v>Brazilian investors *</v>
      </c>
      <c r="B29" s="70">
        <f>B30+B31</f>
        <v>839095444</v>
      </c>
      <c r="C29" s="59">
        <f t="shared" ref="C29:C37" si="4">B29/B$36</f>
        <v>0.11274445606117112</v>
      </c>
      <c r="D29" s="20"/>
      <c r="F29" s="50"/>
    </row>
    <row r="30" spans="1:1735" s="11" customFormat="1" ht="12.6" customHeight="1">
      <c r="A30" s="18" t="str">
        <f>Titulos!A35</f>
        <v xml:space="preserve">  Institutional investors</v>
      </c>
      <c r="B30" s="49">
        <v>383643488</v>
      </c>
      <c r="C30" s="56">
        <f>B30/B$36</f>
        <v>5.1547981442705136E-2</v>
      </c>
      <c r="D30" s="20"/>
      <c r="F30" s="50"/>
    </row>
    <row r="31" spans="1:1735" s="11" customFormat="1" ht="12.6" customHeight="1">
      <c r="A31" s="29" t="str">
        <f>Titulos!A36</f>
        <v xml:space="preserve">  Retail</v>
      </c>
      <c r="B31" s="70">
        <f>B32+B33</f>
        <v>455451956</v>
      </c>
      <c r="C31" s="59">
        <f t="shared" si="4"/>
        <v>6.1196474618465981E-2</v>
      </c>
      <c r="D31" s="20"/>
      <c r="F31" s="50"/>
    </row>
    <row r="32" spans="1:1735" s="13" customFormat="1" ht="12.6" customHeight="1">
      <c r="A32" s="18" t="str">
        <f>Titulos!A37</f>
        <v xml:space="preserve">    FMP-FGTS/FIA funds</v>
      </c>
      <c r="B32" s="49">
        <v>175374930</v>
      </c>
      <c r="C32" s="56">
        <f t="shared" si="4"/>
        <v>2.3564126382762198E-2</v>
      </c>
      <c r="D32" s="21"/>
      <c r="F32" s="50"/>
    </row>
    <row r="33" spans="1:1735" s="13" customFormat="1" ht="12.6" customHeight="1">
      <c r="A33" s="18" t="str">
        <f>Titulos!A38</f>
        <v xml:space="preserve">    General retail</v>
      </c>
      <c r="B33" s="49">
        <f>7442454142-B35-B32-B30-B26-B22</f>
        <v>280077026</v>
      </c>
      <c r="C33" s="56">
        <f>B33/B$36</f>
        <v>3.7632348235703779E-2</v>
      </c>
      <c r="D33" s="21"/>
      <c r="F33" s="50"/>
    </row>
    <row r="34" spans="1:1735" s="11" customFormat="1" ht="12.6" customHeight="1">
      <c r="A34" s="22" t="str">
        <f>Titulos!A39</f>
        <v>Total outstanding **</v>
      </c>
      <c r="B34" s="23">
        <f>B22+B26+B29</f>
        <v>7442231382</v>
      </c>
      <c r="C34" s="57">
        <f t="shared" si="4"/>
        <v>0.99997006901275443</v>
      </c>
      <c r="D34" s="20"/>
      <c r="F34" s="50"/>
    </row>
    <row r="35" spans="1:1735" s="11" customFormat="1" ht="12.6" customHeight="1">
      <c r="A35" s="18" t="str">
        <f>Titulos!A40</f>
        <v>Shares in treasury</v>
      </c>
      <c r="B35" s="49">
        <v>222760</v>
      </c>
      <c r="C35" s="56">
        <f t="shared" si="4"/>
        <v>2.9930987245577843E-5</v>
      </c>
      <c r="D35" s="20"/>
      <c r="F35" s="50"/>
    </row>
    <row r="36" spans="1:1735" s="11" customFormat="1" ht="12.6" customHeight="1">
      <c r="A36" s="22" t="str">
        <f>Titulos!A41</f>
        <v>Total</v>
      </c>
      <c r="B36" s="23">
        <f>B34+B35</f>
        <v>7442454142</v>
      </c>
      <c r="C36" s="57">
        <f t="shared" si="4"/>
        <v>1</v>
      </c>
      <c r="D36" s="20"/>
      <c r="F36" s="50"/>
    </row>
    <row r="37" spans="1:1735" s="13" customFormat="1" ht="12.6" customHeight="1">
      <c r="A37" s="24" t="str">
        <f>Titulos!A42</f>
        <v>* Free float</v>
      </c>
      <c r="B37" s="23">
        <f>B26+B29</f>
        <v>3684060179</v>
      </c>
      <c r="C37" s="57">
        <f t="shared" si="4"/>
        <v>0.49500609727774392</v>
      </c>
      <c r="D37" s="21"/>
      <c r="F37" s="50"/>
    </row>
    <row r="38" spans="1:1735" ht="12.6" customHeight="1">
      <c r="C38" s="58"/>
      <c r="F38" s="48"/>
    </row>
    <row r="39" spans="1:1735" s="12" customFormat="1" ht="12.6" customHeight="1">
      <c r="A39" s="26" t="str">
        <f>Titulos!A44</f>
        <v>PREFERRED SHARES (PETR4, PBR/A-ADR)</v>
      </c>
      <c r="B39" s="16" t="str">
        <f>Titulos!A3</f>
        <v># Shares</v>
      </c>
      <c r="C39" s="51" t="s">
        <v>0</v>
      </c>
      <c r="D39" s="27"/>
      <c r="E39" s="11"/>
      <c r="F39" s="46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  <c r="BLT39" s="11"/>
      <c r="BLU39" s="11"/>
      <c r="BLV39" s="11"/>
      <c r="BLW39" s="11"/>
      <c r="BLX39" s="11"/>
      <c r="BLY39" s="11"/>
      <c r="BLZ39" s="11"/>
      <c r="BMA39" s="11"/>
      <c r="BMB39" s="11"/>
      <c r="BMC39" s="11"/>
      <c r="BMD39" s="11"/>
      <c r="BME39" s="11"/>
      <c r="BMF39" s="11"/>
      <c r="BMG39" s="11"/>
      <c r="BMH39" s="11"/>
      <c r="BMI39" s="11"/>
      <c r="BMJ39" s="11"/>
      <c r="BMK39" s="11"/>
      <c r="BML39" s="11"/>
      <c r="BMM39" s="11"/>
      <c r="BMN39" s="11"/>
      <c r="BMO39" s="11"/>
      <c r="BMP39" s="11"/>
      <c r="BMQ39" s="11"/>
      <c r="BMR39" s="11"/>
      <c r="BMS39" s="11"/>
      <c r="BMT39" s="11"/>
      <c r="BMU39" s="11"/>
      <c r="BMV39" s="11"/>
      <c r="BMW39" s="11"/>
      <c r="BMX39" s="11"/>
      <c r="BMY39" s="11"/>
      <c r="BMZ39" s="11"/>
      <c r="BNA39" s="11"/>
      <c r="BNB39" s="11"/>
      <c r="BNC39" s="11"/>
      <c r="BND39" s="11"/>
      <c r="BNE39" s="11"/>
      <c r="BNF39" s="11"/>
      <c r="BNG39" s="11"/>
      <c r="BNH39" s="11"/>
      <c r="BNI39" s="11"/>
      <c r="BNJ39" s="11"/>
      <c r="BNK39" s="11"/>
      <c r="BNL39" s="11"/>
      <c r="BNM39" s="11"/>
      <c r="BNN39" s="11"/>
      <c r="BNO39" s="11"/>
      <c r="BNP39" s="11"/>
      <c r="BNQ39" s="11"/>
      <c r="BNR39" s="11"/>
      <c r="BNS39" s="11"/>
    </row>
    <row r="40" spans="1:1735" s="13" customFormat="1" ht="12.6" customHeight="1">
      <c r="A40" s="28" t="str">
        <f>Titulos!A45</f>
        <v>Controlling group</v>
      </c>
      <c r="B40" s="70">
        <f>SUM(B41:B42)</f>
        <v>1035458754</v>
      </c>
      <c r="C40" s="59">
        <f>B40/B$53</f>
        <v>0.18483592382015201</v>
      </c>
      <c r="D40" s="44" t="str">
        <f>A39</f>
        <v>PREFERRED SHARES (PETR4, PBR/A-ADR)</v>
      </c>
      <c r="E40" s="11"/>
      <c r="F40" s="63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  <c r="AML40" s="11"/>
      <c r="AMM40" s="11"/>
      <c r="AMN40" s="11"/>
      <c r="AMO40" s="11"/>
      <c r="AMP40" s="11"/>
      <c r="AMQ40" s="11"/>
      <c r="AMR40" s="11"/>
      <c r="AMS40" s="11"/>
      <c r="AMT40" s="11"/>
      <c r="AMU40" s="11"/>
      <c r="AMV40" s="11"/>
      <c r="AMW40" s="11"/>
      <c r="AMX40" s="11"/>
      <c r="AMY40" s="11"/>
      <c r="AMZ40" s="11"/>
      <c r="ANA40" s="11"/>
      <c r="ANB40" s="11"/>
      <c r="ANC40" s="11"/>
      <c r="AND40" s="11"/>
      <c r="ANE40" s="11"/>
      <c r="ANF40" s="11"/>
      <c r="ANG40" s="11"/>
      <c r="ANH40" s="11"/>
      <c r="ANI40" s="11"/>
      <c r="ANJ40" s="11"/>
      <c r="ANK40" s="11"/>
      <c r="ANL40" s="11"/>
      <c r="ANM40" s="11"/>
      <c r="ANN40" s="11"/>
      <c r="ANO40" s="11"/>
      <c r="ANP40" s="11"/>
      <c r="ANQ40" s="11"/>
      <c r="ANR40" s="11"/>
      <c r="ANS40" s="11"/>
      <c r="ANT40" s="11"/>
      <c r="ANU40" s="11"/>
      <c r="ANV40" s="11"/>
      <c r="ANW40" s="11"/>
      <c r="ANX40" s="11"/>
      <c r="ANY40" s="11"/>
      <c r="ANZ40" s="11"/>
      <c r="AOA40" s="11"/>
      <c r="AOB40" s="11"/>
      <c r="AOC40" s="11"/>
      <c r="AOD40" s="11"/>
      <c r="AOE40" s="11"/>
      <c r="AOF40" s="11"/>
      <c r="AOG40" s="11"/>
      <c r="AOH40" s="11"/>
      <c r="AOI40" s="11"/>
      <c r="AOJ40" s="11"/>
      <c r="AOK40" s="11"/>
      <c r="AOL40" s="11"/>
      <c r="AOM40" s="11"/>
      <c r="AON40" s="11"/>
      <c r="AOO40" s="11"/>
      <c r="AOP40" s="11"/>
      <c r="AOQ40" s="11"/>
      <c r="AOR40" s="11"/>
      <c r="AOS40" s="11"/>
      <c r="AOT40" s="11"/>
      <c r="AOU40" s="11"/>
      <c r="AOV40" s="11"/>
      <c r="AOW40" s="11"/>
      <c r="AOX40" s="11"/>
      <c r="AOY40" s="11"/>
      <c r="AOZ40" s="11"/>
      <c r="APA40" s="11"/>
      <c r="APB40" s="11"/>
      <c r="APC40" s="11"/>
      <c r="APD40" s="11"/>
      <c r="APE40" s="11"/>
      <c r="APF40" s="11"/>
      <c r="APG40" s="11"/>
      <c r="APH40" s="11"/>
      <c r="API40" s="11"/>
      <c r="APJ40" s="11"/>
      <c r="APK40" s="11"/>
      <c r="APL40" s="11"/>
      <c r="APM40" s="11"/>
      <c r="APN40" s="11"/>
      <c r="APO40" s="11"/>
      <c r="APP40" s="11"/>
      <c r="APQ40" s="11"/>
      <c r="APR40" s="11"/>
      <c r="APS40" s="11"/>
      <c r="APT40" s="11"/>
      <c r="APU40" s="11"/>
      <c r="APV40" s="11"/>
      <c r="APW40" s="11"/>
      <c r="APX40" s="11"/>
      <c r="APY40" s="11"/>
      <c r="APZ40" s="11"/>
      <c r="AQA40" s="11"/>
      <c r="AQB40" s="11"/>
      <c r="AQC40" s="11"/>
      <c r="AQD40" s="11"/>
      <c r="AQE40" s="11"/>
      <c r="AQF40" s="11"/>
      <c r="AQG40" s="11"/>
      <c r="AQH40" s="11"/>
      <c r="AQI40" s="11"/>
      <c r="AQJ40" s="11"/>
      <c r="AQK40" s="11"/>
      <c r="AQL40" s="11"/>
      <c r="AQM40" s="11"/>
      <c r="AQN40" s="11"/>
      <c r="AQO40" s="11"/>
      <c r="AQP40" s="11"/>
      <c r="AQQ40" s="11"/>
      <c r="AQR40" s="11"/>
      <c r="AQS40" s="11"/>
      <c r="AQT40" s="11"/>
      <c r="AQU40" s="11"/>
      <c r="AQV40" s="11"/>
      <c r="AQW40" s="11"/>
      <c r="AQX40" s="11"/>
      <c r="AQY40" s="11"/>
      <c r="AQZ40" s="11"/>
      <c r="ARA40" s="11"/>
      <c r="ARB40" s="11"/>
      <c r="ARC40" s="11"/>
      <c r="ARD40" s="11"/>
      <c r="ARE40" s="11"/>
      <c r="ARF40" s="11"/>
      <c r="ARG40" s="11"/>
      <c r="ARH40" s="11"/>
      <c r="ARI40" s="11"/>
      <c r="ARJ40" s="11"/>
      <c r="ARK40" s="11"/>
      <c r="ARL40" s="11"/>
      <c r="ARM40" s="11"/>
      <c r="ARN40" s="11"/>
      <c r="ARO40" s="11"/>
      <c r="ARP40" s="11"/>
      <c r="ARQ40" s="11"/>
      <c r="ARR40" s="11"/>
      <c r="ARS40" s="11"/>
      <c r="ART40" s="11"/>
      <c r="ARU40" s="11"/>
      <c r="ARV40" s="11"/>
      <c r="ARW40" s="11"/>
      <c r="ARX40" s="11"/>
      <c r="ARY40" s="11"/>
      <c r="ARZ40" s="11"/>
      <c r="ASA40" s="11"/>
      <c r="ASB40" s="11"/>
      <c r="ASC40" s="11"/>
      <c r="ASD40" s="11"/>
      <c r="ASE40" s="11"/>
      <c r="ASF40" s="11"/>
      <c r="ASG40" s="11"/>
      <c r="ASH40" s="11"/>
      <c r="ASI40" s="11"/>
      <c r="ASJ40" s="11"/>
      <c r="ASK40" s="11"/>
      <c r="ASL40" s="11"/>
      <c r="ASM40" s="11"/>
      <c r="ASN40" s="11"/>
      <c r="ASO40" s="11"/>
      <c r="ASP40" s="11"/>
      <c r="ASQ40" s="11"/>
      <c r="ASR40" s="11"/>
      <c r="ASS40" s="11"/>
      <c r="AST40" s="11"/>
      <c r="ASU40" s="11"/>
      <c r="ASV40" s="11"/>
      <c r="ASW40" s="11"/>
      <c r="ASX40" s="11"/>
      <c r="ASY40" s="11"/>
      <c r="ASZ40" s="11"/>
      <c r="ATA40" s="11"/>
      <c r="ATB40" s="11"/>
      <c r="ATC40" s="11"/>
      <c r="ATD40" s="11"/>
      <c r="ATE40" s="11"/>
      <c r="ATF40" s="11"/>
      <c r="ATG40" s="11"/>
      <c r="ATH40" s="11"/>
      <c r="ATI40" s="11"/>
      <c r="ATJ40" s="11"/>
      <c r="ATK40" s="11"/>
      <c r="ATL40" s="11"/>
      <c r="ATM40" s="11"/>
      <c r="ATN40" s="11"/>
      <c r="ATO40" s="11"/>
      <c r="ATP40" s="11"/>
      <c r="ATQ40" s="11"/>
      <c r="ATR40" s="11"/>
      <c r="ATS40" s="11"/>
      <c r="ATT40" s="11"/>
      <c r="ATU40" s="11"/>
      <c r="ATV40" s="11"/>
      <c r="ATW40" s="11"/>
      <c r="ATX40" s="11"/>
      <c r="ATY40" s="11"/>
      <c r="ATZ40" s="11"/>
      <c r="AUA40" s="11"/>
      <c r="AUB40" s="11"/>
      <c r="AUC40" s="11"/>
      <c r="AUD40" s="11"/>
      <c r="AUE40" s="11"/>
      <c r="AUF40" s="11"/>
      <c r="AUG40" s="11"/>
      <c r="AUH40" s="11"/>
      <c r="AUI40" s="11"/>
      <c r="AUJ40" s="11"/>
      <c r="AUK40" s="11"/>
      <c r="AUL40" s="11"/>
      <c r="AUM40" s="11"/>
      <c r="AUN40" s="11"/>
      <c r="AUO40" s="11"/>
      <c r="AUP40" s="11"/>
      <c r="AUQ40" s="11"/>
      <c r="AUR40" s="11"/>
      <c r="AUS40" s="11"/>
      <c r="AUT40" s="11"/>
      <c r="AUU40" s="11"/>
      <c r="AUV40" s="11"/>
      <c r="AUW40" s="11"/>
      <c r="AUX40" s="11"/>
      <c r="AUY40" s="11"/>
      <c r="AUZ40" s="11"/>
      <c r="AVA40" s="11"/>
      <c r="AVB40" s="11"/>
      <c r="AVC40" s="11"/>
      <c r="AVD40" s="11"/>
      <c r="AVE40" s="11"/>
      <c r="AVF40" s="11"/>
      <c r="AVG40" s="11"/>
      <c r="AVH40" s="11"/>
      <c r="AVI40" s="11"/>
      <c r="AVJ40" s="11"/>
      <c r="AVK40" s="11"/>
      <c r="AVL40" s="11"/>
      <c r="AVM40" s="11"/>
      <c r="AVN40" s="11"/>
      <c r="AVO40" s="11"/>
      <c r="AVP40" s="11"/>
      <c r="AVQ40" s="11"/>
      <c r="AVR40" s="11"/>
      <c r="AVS40" s="11"/>
      <c r="AVT40" s="11"/>
      <c r="AVU40" s="11"/>
      <c r="AVV40" s="11"/>
      <c r="AVW40" s="11"/>
      <c r="AVX40" s="11"/>
      <c r="AVY40" s="11"/>
      <c r="AVZ40" s="11"/>
      <c r="AWA40" s="11"/>
      <c r="AWB40" s="11"/>
      <c r="AWC40" s="11"/>
      <c r="AWD40" s="11"/>
      <c r="AWE40" s="11"/>
      <c r="AWF40" s="11"/>
      <c r="AWG40" s="11"/>
      <c r="AWH40" s="11"/>
      <c r="AWI40" s="11"/>
      <c r="AWJ40" s="11"/>
      <c r="AWK40" s="11"/>
      <c r="AWL40" s="11"/>
      <c r="AWM40" s="11"/>
      <c r="AWN40" s="11"/>
      <c r="AWO40" s="11"/>
      <c r="AWP40" s="11"/>
      <c r="AWQ40" s="11"/>
      <c r="AWR40" s="11"/>
      <c r="AWS40" s="11"/>
      <c r="AWT40" s="11"/>
      <c r="AWU40" s="11"/>
      <c r="AWV40" s="11"/>
      <c r="AWW40" s="11"/>
      <c r="AWX40" s="11"/>
      <c r="AWY40" s="11"/>
      <c r="AWZ40" s="11"/>
      <c r="AXA40" s="11"/>
      <c r="AXB40" s="11"/>
      <c r="AXC40" s="11"/>
      <c r="AXD40" s="11"/>
      <c r="AXE40" s="11"/>
      <c r="AXF40" s="11"/>
      <c r="AXG40" s="11"/>
      <c r="AXH40" s="11"/>
      <c r="AXI40" s="11"/>
      <c r="AXJ40" s="11"/>
      <c r="AXK40" s="11"/>
      <c r="AXL40" s="11"/>
      <c r="AXM40" s="11"/>
      <c r="AXN40" s="11"/>
      <c r="AXO40" s="11"/>
      <c r="AXP40" s="11"/>
      <c r="AXQ40" s="11"/>
      <c r="AXR40" s="11"/>
      <c r="AXS40" s="11"/>
      <c r="AXT40" s="11"/>
      <c r="AXU40" s="11"/>
      <c r="AXV40" s="11"/>
      <c r="AXW40" s="11"/>
      <c r="AXX40" s="11"/>
      <c r="AXY40" s="11"/>
      <c r="AXZ40" s="11"/>
      <c r="AYA40" s="11"/>
      <c r="AYB40" s="11"/>
      <c r="AYC40" s="11"/>
      <c r="AYD40" s="11"/>
      <c r="AYE40" s="11"/>
      <c r="AYF40" s="11"/>
      <c r="AYG40" s="11"/>
      <c r="AYH40" s="11"/>
      <c r="AYI40" s="11"/>
      <c r="AYJ40" s="11"/>
      <c r="AYK40" s="11"/>
      <c r="AYL40" s="11"/>
      <c r="AYM40" s="11"/>
      <c r="AYN40" s="11"/>
      <c r="AYO40" s="11"/>
      <c r="AYP40" s="11"/>
      <c r="AYQ40" s="11"/>
      <c r="AYR40" s="11"/>
      <c r="AYS40" s="11"/>
      <c r="AYT40" s="11"/>
      <c r="AYU40" s="11"/>
      <c r="AYV40" s="11"/>
      <c r="AYW40" s="11"/>
      <c r="AYX40" s="11"/>
      <c r="AYY40" s="11"/>
      <c r="AYZ40" s="11"/>
      <c r="AZA40" s="11"/>
      <c r="AZB40" s="11"/>
      <c r="AZC40" s="11"/>
      <c r="AZD40" s="11"/>
      <c r="AZE40" s="11"/>
      <c r="AZF40" s="11"/>
      <c r="AZG40" s="11"/>
      <c r="AZH40" s="11"/>
      <c r="AZI40" s="11"/>
      <c r="AZJ40" s="11"/>
      <c r="AZK40" s="11"/>
      <c r="AZL40" s="11"/>
      <c r="AZM40" s="11"/>
      <c r="AZN40" s="11"/>
      <c r="AZO40" s="11"/>
      <c r="AZP40" s="11"/>
      <c r="AZQ40" s="11"/>
      <c r="AZR40" s="11"/>
      <c r="AZS40" s="11"/>
      <c r="AZT40" s="11"/>
      <c r="AZU40" s="11"/>
      <c r="AZV40" s="11"/>
      <c r="AZW40" s="11"/>
      <c r="AZX40" s="11"/>
      <c r="AZY40" s="11"/>
      <c r="AZZ40" s="11"/>
      <c r="BAA40" s="11"/>
      <c r="BAB40" s="11"/>
      <c r="BAC40" s="11"/>
      <c r="BAD40" s="11"/>
      <c r="BAE40" s="11"/>
      <c r="BAF40" s="11"/>
      <c r="BAG40" s="11"/>
      <c r="BAH40" s="11"/>
      <c r="BAI40" s="11"/>
      <c r="BAJ40" s="11"/>
      <c r="BAK40" s="11"/>
      <c r="BAL40" s="11"/>
      <c r="BAM40" s="11"/>
      <c r="BAN40" s="11"/>
      <c r="BAO40" s="11"/>
      <c r="BAP40" s="11"/>
      <c r="BAQ40" s="11"/>
      <c r="BAR40" s="11"/>
      <c r="BAS40" s="11"/>
      <c r="BAT40" s="11"/>
      <c r="BAU40" s="11"/>
      <c r="BAV40" s="11"/>
      <c r="BAW40" s="11"/>
      <c r="BAX40" s="11"/>
      <c r="BAY40" s="11"/>
      <c r="BAZ40" s="11"/>
      <c r="BBA40" s="11"/>
      <c r="BBB40" s="11"/>
      <c r="BBC40" s="11"/>
      <c r="BBD40" s="11"/>
      <c r="BBE40" s="11"/>
      <c r="BBF40" s="11"/>
      <c r="BBG40" s="11"/>
      <c r="BBH40" s="11"/>
      <c r="BBI40" s="11"/>
      <c r="BBJ40" s="11"/>
      <c r="BBK40" s="11"/>
      <c r="BBL40" s="11"/>
      <c r="BBM40" s="11"/>
      <c r="BBN40" s="11"/>
      <c r="BBO40" s="11"/>
      <c r="BBP40" s="11"/>
      <c r="BBQ40" s="11"/>
      <c r="BBR40" s="11"/>
      <c r="BBS40" s="11"/>
      <c r="BBT40" s="11"/>
      <c r="BBU40" s="11"/>
      <c r="BBV40" s="11"/>
      <c r="BBW40" s="11"/>
      <c r="BBX40" s="11"/>
      <c r="BBY40" s="11"/>
      <c r="BBZ40" s="11"/>
      <c r="BCA40" s="11"/>
      <c r="BCB40" s="11"/>
      <c r="BCC40" s="11"/>
      <c r="BCD40" s="11"/>
      <c r="BCE40" s="11"/>
      <c r="BCF40" s="11"/>
      <c r="BCG40" s="11"/>
      <c r="BCH40" s="11"/>
      <c r="BCI40" s="11"/>
      <c r="BCJ40" s="11"/>
      <c r="BCK40" s="11"/>
      <c r="BCL40" s="11"/>
      <c r="BCM40" s="11"/>
      <c r="BCN40" s="11"/>
      <c r="BCO40" s="11"/>
      <c r="BCP40" s="11"/>
      <c r="BCQ40" s="11"/>
      <c r="BCR40" s="11"/>
      <c r="BCS40" s="11"/>
      <c r="BCT40" s="11"/>
      <c r="BCU40" s="11"/>
      <c r="BCV40" s="11"/>
      <c r="BCW40" s="11"/>
      <c r="BCX40" s="11"/>
      <c r="BCY40" s="11"/>
      <c r="BCZ40" s="11"/>
      <c r="BDA40" s="11"/>
      <c r="BDB40" s="11"/>
      <c r="BDC40" s="11"/>
      <c r="BDD40" s="11"/>
      <c r="BDE40" s="11"/>
      <c r="BDF40" s="11"/>
      <c r="BDG40" s="11"/>
      <c r="BDH40" s="11"/>
      <c r="BDI40" s="11"/>
      <c r="BDJ40" s="11"/>
      <c r="BDK40" s="11"/>
      <c r="BDL40" s="11"/>
      <c r="BDM40" s="11"/>
      <c r="BDN40" s="11"/>
      <c r="BDO40" s="11"/>
      <c r="BDP40" s="11"/>
      <c r="BDQ40" s="11"/>
      <c r="BDR40" s="11"/>
      <c r="BDS40" s="11"/>
      <c r="BDT40" s="11"/>
      <c r="BDU40" s="11"/>
      <c r="BDV40" s="11"/>
      <c r="BDW40" s="11"/>
      <c r="BDX40" s="11"/>
      <c r="BDY40" s="11"/>
      <c r="BDZ40" s="11"/>
      <c r="BEA40" s="11"/>
      <c r="BEB40" s="11"/>
      <c r="BEC40" s="11"/>
      <c r="BED40" s="11"/>
      <c r="BEE40" s="11"/>
      <c r="BEF40" s="11"/>
      <c r="BEG40" s="11"/>
      <c r="BEH40" s="11"/>
      <c r="BEI40" s="11"/>
      <c r="BEJ40" s="11"/>
      <c r="BEK40" s="11"/>
      <c r="BEL40" s="11"/>
      <c r="BEM40" s="11"/>
      <c r="BEN40" s="11"/>
      <c r="BEO40" s="11"/>
      <c r="BEP40" s="11"/>
      <c r="BEQ40" s="11"/>
      <c r="BER40" s="11"/>
      <c r="BES40" s="11"/>
      <c r="BET40" s="11"/>
      <c r="BEU40" s="11"/>
      <c r="BEV40" s="11"/>
      <c r="BEW40" s="11"/>
      <c r="BEX40" s="11"/>
      <c r="BEY40" s="11"/>
      <c r="BEZ40" s="11"/>
      <c r="BFA40" s="11"/>
      <c r="BFB40" s="11"/>
      <c r="BFC40" s="11"/>
      <c r="BFD40" s="11"/>
      <c r="BFE40" s="11"/>
      <c r="BFF40" s="11"/>
      <c r="BFG40" s="11"/>
      <c r="BFH40" s="11"/>
      <c r="BFI40" s="11"/>
      <c r="BFJ40" s="11"/>
      <c r="BFK40" s="11"/>
      <c r="BFL40" s="11"/>
      <c r="BFM40" s="11"/>
      <c r="BFN40" s="11"/>
      <c r="BFO40" s="11"/>
      <c r="BFP40" s="11"/>
      <c r="BFQ40" s="11"/>
      <c r="BFR40" s="11"/>
      <c r="BFS40" s="11"/>
      <c r="BFT40" s="11"/>
      <c r="BFU40" s="11"/>
      <c r="BFV40" s="11"/>
      <c r="BFW40" s="11"/>
      <c r="BFX40" s="11"/>
      <c r="BFY40" s="11"/>
      <c r="BFZ40" s="11"/>
      <c r="BGA40" s="11"/>
      <c r="BGB40" s="11"/>
      <c r="BGC40" s="11"/>
      <c r="BGD40" s="11"/>
      <c r="BGE40" s="11"/>
      <c r="BGF40" s="11"/>
      <c r="BGG40" s="11"/>
      <c r="BGH40" s="11"/>
      <c r="BGI40" s="11"/>
      <c r="BGJ40" s="11"/>
      <c r="BGK40" s="11"/>
      <c r="BGL40" s="11"/>
      <c r="BGM40" s="11"/>
      <c r="BGN40" s="11"/>
      <c r="BGO40" s="11"/>
      <c r="BGP40" s="11"/>
      <c r="BGQ40" s="11"/>
      <c r="BGR40" s="11"/>
      <c r="BGS40" s="11"/>
      <c r="BGT40" s="11"/>
      <c r="BGU40" s="11"/>
      <c r="BGV40" s="11"/>
      <c r="BGW40" s="11"/>
      <c r="BGX40" s="11"/>
      <c r="BGY40" s="11"/>
      <c r="BGZ40" s="11"/>
      <c r="BHA40" s="11"/>
      <c r="BHB40" s="11"/>
      <c r="BHC40" s="11"/>
      <c r="BHD40" s="11"/>
      <c r="BHE40" s="11"/>
      <c r="BHF40" s="11"/>
      <c r="BHG40" s="11"/>
      <c r="BHH40" s="11"/>
      <c r="BHI40" s="11"/>
      <c r="BHJ40" s="11"/>
      <c r="BHK40" s="11"/>
      <c r="BHL40" s="11"/>
      <c r="BHM40" s="11"/>
      <c r="BHN40" s="11"/>
      <c r="BHO40" s="11"/>
      <c r="BHP40" s="11"/>
      <c r="BHQ40" s="11"/>
      <c r="BHR40" s="11"/>
      <c r="BHS40" s="11"/>
      <c r="BHT40" s="11"/>
      <c r="BHU40" s="11"/>
      <c r="BHV40" s="11"/>
      <c r="BHW40" s="11"/>
      <c r="BHX40" s="11"/>
      <c r="BHY40" s="11"/>
      <c r="BHZ40" s="11"/>
      <c r="BIA40" s="11"/>
      <c r="BIB40" s="11"/>
      <c r="BIC40" s="11"/>
      <c r="BID40" s="11"/>
      <c r="BIE40" s="11"/>
      <c r="BIF40" s="11"/>
      <c r="BIG40" s="11"/>
      <c r="BIH40" s="11"/>
      <c r="BII40" s="11"/>
      <c r="BIJ40" s="11"/>
      <c r="BIK40" s="11"/>
      <c r="BIL40" s="11"/>
      <c r="BIM40" s="11"/>
      <c r="BIN40" s="11"/>
      <c r="BIO40" s="11"/>
      <c r="BIP40" s="11"/>
      <c r="BIQ40" s="11"/>
      <c r="BIR40" s="11"/>
      <c r="BIS40" s="11"/>
      <c r="BIT40" s="11"/>
      <c r="BIU40" s="11"/>
      <c r="BIV40" s="11"/>
      <c r="BIW40" s="11"/>
      <c r="BIX40" s="11"/>
      <c r="BIY40" s="11"/>
      <c r="BIZ40" s="11"/>
      <c r="BJA40" s="11"/>
      <c r="BJB40" s="11"/>
      <c r="BJC40" s="11"/>
      <c r="BJD40" s="11"/>
      <c r="BJE40" s="11"/>
      <c r="BJF40" s="11"/>
      <c r="BJG40" s="11"/>
      <c r="BJH40" s="11"/>
      <c r="BJI40" s="11"/>
      <c r="BJJ40" s="11"/>
      <c r="BJK40" s="11"/>
      <c r="BJL40" s="11"/>
      <c r="BJM40" s="11"/>
      <c r="BJN40" s="11"/>
      <c r="BJO40" s="11"/>
      <c r="BJP40" s="11"/>
      <c r="BJQ40" s="11"/>
      <c r="BJR40" s="11"/>
      <c r="BJS40" s="11"/>
      <c r="BJT40" s="11"/>
      <c r="BJU40" s="11"/>
      <c r="BJV40" s="11"/>
      <c r="BJW40" s="11"/>
      <c r="BJX40" s="11"/>
      <c r="BJY40" s="11"/>
      <c r="BJZ40" s="11"/>
      <c r="BKA40" s="11"/>
      <c r="BKB40" s="11"/>
      <c r="BKC40" s="11"/>
      <c r="BKD40" s="11"/>
      <c r="BKE40" s="11"/>
      <c r="BKF40" s="11"/>
      <c r="BKG40" s="11"/>
      <c r="BKH40" s="11"/>
      <c r="BKI40" s="11"/>
      <c r="BKJ40" s="11"/>
      <c r="BKK40" s="11"/>
      <c r="BKL40" s="11"/>
      <c r="BKM40" s="11"/>
      <c r="BKN40" s="11"/>
      <c r="BKO40" s="11"/>
      <c r="BKP40" s="11"/>
      <c r="BKQ40" s="11"/>
      <c r="BKR40" s="11"/>
      <c r="BKS40" s="11"/>
      <c r="BKT40" s="11"/>
      <c r="BKU40" s="11"/>
      <c r="BKV40" s="11"/>
      <c r="BKW40" s="11"/>
      <c r="BKX40" s="11"/>
      <c r="BKY40" s="11"/>
      <c r="BKZ40" s="11"/>
      <c r="BLA40" s="11"/>
      <c r="BLB40" s="11"/>
      <c r="BLC40" s="11"/>
      <c r="BLD40" s="11"/>
      <c r="BLE40" s="11"/>
      <c r="BLF40" s="11"/>
      <c r="BLG40" s="11"/>
      <c r="BLH40" s="11"/>
      <c r="BLI40" s="11"/>
      <c r="BLJ40" s="11"/>
      <c r="BLK40" s="11"/>
      <c r="BLL40" s="11"/>
      <c r="BLM40" s="11"/>
      <c r="BLN40" s="11"/>
      <c r="BLO40" s="11"/>
      <c r="BLP40" s="11"/>
      <c r="BLQ40" s="11"/>
      <c r="BLR40" s="11"/>
      <c r="BLS40" s="11"/>
      <c r="BLT40" s="11"/>
      <c r="BLU40" s="11"/>
      <c r="BLV40" s="11"/>
      <c r="BLW40" s="11"/>
      <c r="BLX40" s="11"/>
      <c r="BLY40" s="11"/>
      <c r="BLZ40" s="11"/>
      <c r="BMA40" s="11"/>
      <c r="BMB40" s="11"/>
      <c r="BMC40" s="11"/>
      <c r="BMD40" s="11"/>
      <c r="BME40" s="11"/>
      <c r="BMF40" s="11"/>
      <c r="BMG40" s="11"/>
      <c r="BMH40" s="11"/>
      <c r="BMI40" s="11"/>
      <c r="BMJ40" s="11"/>
      <c r="BMK40" s="11"/>
      <c r="BML40" s="11"/>
      <c r="BMM40" s="11"/>
      <c r="BMN40" s="11"/>
      <c r="BMO40" s="11"/>
      <c r="BMP40" s="11"/>
      <c r="BMQ40" s="11"/>
      <c r="BMR40" s="11"/>
      <c r="BMS40" s="11"/>
      <c r="BMT40" s="11"/>
      <c r="BMU40" s="11"/>
      <c r="BMV40" s="11"/>
      <c r="BMW40" s="11"/>
      <c r="BMX40" s="11"/>
      <c r="BMY40" s="11"/>
      <c r="BMZ40" s="11"/>
      <c r="BNA40" s="11"/>
      <c r="BNB40" s="11"/>
      <c r="BNC40" s="11"/>
      <c r="BND40" s="11"/>
      <c r="BNE40" s="11"/>
      <c r="BNF40" s="11"/>
      <c r="BNG40" s="11"/>
      <c r="BNH40" s="11"/>
      <c r="BNI40" s="11"/>
      <c r="BNJ40" s="11"/>
      <c r="BNK40" s="11"/>
      <c r="BNL40" s="11"/>
      <c r="BNM40" s="11"/>
      <c r="BNN40" s="11"/>
      <c r="BNO40" s="11"/>
      <c r="BNP40" s="11"/>
      <c r="BNQ40" s="11"/>
      <c r="BNR40" s="11"/>
      <c r="BNS40" s="11"/>
    </row>
    <row r="41" spans="1:1735" s="13" customFormat="1" ht="12.6" customHeight="1">
      <c r="A41" s="18" t="str">
        <f>Titulos!A47</f>
        <v xml:space="preserve">  BNDESPar</v>
      </c>
      <c r="B41" s="49">
        <v>900210496</v>
      </c>
      <c r="C41" s="56">
        <f>B41/B$53</f>
        <v>0.16069325602587667</v>
      </c>
      <c r="D41" s="21"/>
      <c r="F41" s="63"/>
      <c r="G41" s="64"/>
    </row>
    <row r="42" spans="1:1735" s="13" customFormat="1" ht="12.6" customHeight="1">
      <c r="A42" s="18" t="str">
        <f>Titulos!A48</f>
        <v xml:space="preserve">  BNDES</v>
      </c>
      <c r="B42" s="49">
        <v>135248258</v>
      </c>
      <c r="C42" s="56">
        <f>B42/B$53</f>
        <v>2.4142667794275333E-2</v>
      </c>
      <c r="D42" s="21"/>
      <c r="F42" s="63"/>
    </row>
    <row r="43" spans="1:1735" s="11" customFormat="1" ht="12.6" customHeight="1">
      <c r="A43" s="29" t="str">
        <f>Titulos!A51</f>
        <v>Non-Brazilian investors *</v>
      </c>
      <c r="B43" s="70">
        <f>B44+B45</f>
        <v>2530057681</v>
      </c>
      <c r="C43" s="59">
        <f>B43/B$53+0.01%</f>
        <v>0.45173126679781439</v>
      </c>
      <c r="D43" s="20"/>
      <c r="F43" s="63"/>
    </row>
    <row r="44" spans="1:1735" s="11" customFormat="1" ht="12.6" customHeight="1">
      <c r="A44" s="18" t="str">
        <f>Titulos!A52</f>
        <v xml:space="preserve">  NYSE - ADRs</v>
      </c>
      <c r="B44" s="49">
        <v>609912606</v>
      </c>
      <c r="C44" s="56">
        <f>B44/B$53</f>
        <v>0.10887325018410766</v>
      </c>
      <c r="D44" s="21"/>
      <c r="F44" s="63"/>
    </row>
    <row r="45" spans="1:1735" s="11" customFormat="1" ht="12.6" customHeight="1">
      <c r="A45" s="18" t="str">
        <f>Titulos!A53</f>
        <v xml:space="preserve">  B3</v>
      </c>
      <c r="B45" s="49">
        <v>1920145075</v>
      </c>
      <c r="C45" s="56">
        <f>B45/B$53</f>
        <v>0.34275801661370675</v>
      </c>
      <c r="D45" s="21"/>
      <c r="F45" s="63"/>
    </row>
    <row r="46" spans="1:1735" s="11" customFormat="1" ht="12.6" customHeight="1">
      <c r="A46" s="29" t="str">
        <f>Titulos!A54</f>
        <v>Brazilian investors *</v>
      </c>
      <c r="B46" s="70">
        <f>B47+B48</f>
        <v>2036453444</v>
      </c>
      <c r="C46" s="59">
        <f>B46/B$53</f>
        <v>0.36351979466530271</v>
      </c>
      <c r="D46" s="20"/>
      <c r="F46" s="67"/>
    </row>
    <row r="47" spans="1:1735" s="11" customFormat="1" ht="12.6" customHeight="1">
      <c r="A47" s="18" t="str">
        <f>Titulos!A55</f>
        <v xml:space="preserve">  Institutional investors</v>
      </c>
      <c r="B47" s="49">
        <v>863834202</v>
      </c>
      <c r="C47" s="56">
        <f>B47/B$53</f>
        <v>0.15419985792511229</v>
      </c>
      <c r="D47" s="20"/>
      <c r="F47" s="63"/>
    </row>
    <row r="48" spans="1:1735" s="11" customFormat="1" ht="12.6" customHeight="1">
      <c r="A48" s="29" t="str">
        <f>Titulos!A56</f>
        <v xml:space="preserve">  Retail</v>
      </c>
      <c r="B48" s="70">
        <f>B49+B50</f>
        <v>1172619242</v>
      </c>
      <c r="C48" s="59">
        <f>B48/B$53</f>
        <v>0.20931993674019042</v>
      </c>
      <c r="D48" s="20"/>
      <c r="F48" s="63"/>
    </row>
    <row r="49" spans="1:7" s="13" customFormat="1" ht="12.6" customHeight="1">
      <c r="A49" s="18" t="str">
        <f>Titulos!A57</f>
        <v xml:space="preserve">    FMP-FGTS/FIA funds</v>
      </c>
      <c r="B49" s="49">
        <v>17427334</v>
      </c>
      <c r="C49" s="56">
        <f t="shared" ref="C49:C54" si="5">B49/B$53</f>
        <v>3.1108891273252445E-3</v>
      </c>
      <c r="D49" s="21"/>
      <c r="F49" s="63"/>
    </row>
    <row r="50" spans="1:7" s="13" customFormat="1" ht="12.6" customHeight="1">
      <c r="A50" s="18" t="str">
        <f>Titulos!A58</f>
        <v xml:space="preserve">    General retail</v>
      </c>
      <c r="B50" s="49">
        <f>5602042788-B49-B47-B43-B40-B52</f>
        <v>1155191908</v>
      </c>
      <c r="C50" s="56">
        <f>B50/B$53</f>
        <v>0.20620904761286518</v>
      </c>
      <c r="D50" s="21"/>
      <c r="F50" s="63"/>
      <c r="G50" s="64"/>
    </row>
    <row r="51" spans="1:7" s="11" customFormat="1" ht="12.6" customHeight="1">
      <c r="A51" s="22" t="str">
        <f>Titulos!A59</f>
        <v>Total outstanding **</v>
      </c>
      <c r="B51" s="23">
        <f>B40+B43+B46</f>
        <v>5601969879</v>
      </c>
      <c r="C51" s="57">
        <f t="shared" si="5"/>
        <v>0.99998698528326913</v>
      </c>
      <c r="D51" s="20"/>
      <c r="F51" s="63"/>
    </row>
    <row r="52" spans="1:7" s="11" customFormat="1" ht="12.6" customHeight="1">
      <c r="A52" s="18" t="str">
        <f>Titulos!A60</f>
        <v>Shares in treasury</v>
      </c>
      <c r="B52" s="49">
        <v>72909</v>
      </c>
      <c r="C52" s="56">
        <f t="shared" si="5"/>
        <v>1.3014716730864071E-5</v>
      </c>
      <c r="D52" s="20"/>
      <c r="F52" s="63"/>
    </row>
    <row r="53" spans="1:7" s="11" customFormat="1" ht="12.6" customHeight="1">
      <c r="A53" s="22" t="str">
        <f>Titulos!A61</f>
        <v>Total</v>
      </c>
      <c r="B53" s="23">
        <f>B51+B52</f>
        <v>5602042788</v>
      </c>
      <c r="C53" s="57">
        <f t="shared" si="5"/>
        <v>1</v>
      </c>
      <c r="D53" s="20"/>
      <c r="F53" s="63"/>
    </row>
    <row r="54" spans="1:7" s="13" customFormat="1" ht="12.6" customHeight="1">
      <c r="A54" s="24" t="str">
        <f>Titulos!A62</f>
        <v>* Free float</v>
      </c>
      <c r="B54" s="23">
        <f>B43+B46</f>
        <v>4566511125</v>
      </c>
      <c r="C54" s="57">
        <f t="shared" si="5"/>
        <v>0.81515106146311711</v>
      </c>
      <c r="D54" s="30"/>
      <c r="F54" s="63"/>
    </row>
    <row r="55" spans="1:7">
      <c r="A55" s="31" t="str">
        <f>Titulos!A63</f>
        <v>** without  shares in treasury</v>
      </c>
      <c r="B55" s="31"/>
      <c r="C55" s="31"/>
      <c r="F55" s="63"/>
    </row>
    <row r="56" spans="1:7">
      <c r="A56" s="31"/>
      <c r="B56" s="68"/>
      <c r="C56" s="69"/>
      <c r="E56" s="65"/>
    </row>
    <row r="57" spans="1:7">
      <c r="A57" s="31"/>
      <c r="B57" s="31"/>
      <c r="C57" s="32"/>
    </row>
    <row r="58" spans="1:7">
      <c r="A58" s="31"/>
      <c r="B58" s="31"/>
      <c r="C58" s="32"/>
    </row>
    <row r="59" spans="1:7">
      <c r="A59" s="31"/>
      <c r="B59" s="31"/>
      <c r="C59" s="32"/>
    </row>
    <row r="60" spans="1:7">
      <c r="A60" s="31"/>
      <c r="B60" s="31"/>
      <c r="C60" s="32"/>
    </row>
    <row r="61" spans="1:7">
      <c r="A61" s="31"/>
      <c r="B61" s="31"/>
      <c r="C61" s="32"/>
    </row>
    <row r="62" spans="1:7">
      <c r="A62" s="31"/>
      <c r="B62" s="31"/>
      <c r="C62" s="32"/>
    </row>
    <row r="63" spans="1:7">
      <c r="A63" s="31"/>
      <c r="B63" s="31"/>
      <c r="C63" s="32"/>
    </row>
    <row r="64" spans="1:7">
      <c r="A64" s="31"/>
      <c r="B64" s="31"/>
      <c r="C64" s="32"/>
    </row>
    <row r="65" spans="1:3">
      <c r="A65" s="33"/>
      <c r="B65" s="33"/>
      <c r="C65" s="34"/>
    </row>
    <row r="66" spans="1:3">
      <c r="A66" s="33"/>
      <c r="B66" s="33"/>
      <c r="C66" s="34"/>
    </row>
    <row r="67" spans="1:3">
      <c r="A67" s="33"/>
      <c r="B67" s="33"/>
      <c r="C67" s="34"/>
    </row>
    <row r="68" spans="1:3">
      <c r="A68" s="33"/>
      <c r="B68" s="33"/>
      <c r="C68" s="34"/>
    </row>
    <row r="69" spans="1:3">
      <c r="A69" s="33"/>
      <c r="B69" s="33"/>
      <c r="C69" s="34"/>
    </row>
    <row r="70" spans="1:3">
      <c r="A70" s="33"/>
      <c r="B70" s="33"/>
      <c r="C70" s="34"/>
    </row>
    <row r="71" spans="1:3">
      <c r="A71" s="33"/>
      <c r="B71" s="33"/>
      <c r="C71" s="34"/>
    </row>
    <row r="72" spans="1:3">
      <c r="A72" s="33"/>
      <c r="B72" s="33"/>
      <c r="C72" s="34"/>
    </row>
    <row r="73" spans="1:3">
      <c r="A73" s="33"/>
      <c r="B73" s="33"/>
      <c r="C73" s="34"/>
    </row>
    <row r="74" spans="1:3">
      <c r="A74" s="33"/>
      <c r="B74" s="33"/>
      <c r="C74" s="34"/>
    </row>
    <row r="75" spans="1:3">
      <c r="A75" s="33"/>
      <c r="B75" s="33"/>
      <c r="C75" s="34"/>
    </row>
    <row r="76" spans="1:3">
      <c r="A76" s="33"/>
      <c r="B76" s="33"/>
      <c r="C76" s="34"/>
    </row>
    <row r="77" spans="1:3">
      <c r="A77" s="33"/>
      <c r="B77" s="33"/>
      <c r="C77" s="34"/>
    </row>
    <row r="78" spans="1:3">
      <c r="A78" s="33"/>
      <c r="B78" s="33"/>
      <c r="C78" s="34"/>
    </row>
    <row r="79" spans="1:3">
      <c r="A79" s="33"/>
      <c r="B79" s="33"/>
      <c r="C79" s="34"/>
    </row>
    <row r="80" spans="1:3">
      <c r="A80" s="33"/>
      <c r="B80" s="33"/>
      <c r="C80" s="34"/>
    </row>
    <row r="81" spans="1:3">
      <c r="A81" s="33"/>
      <c r="B81" s="33"/>
      <c r="C81" s="34"/>
    </row>
    <row r="82" spans="1:3">
      <c r="A82" s="33"/>
      <c r="B82" s="33"/>
      <c r="C82" s="34"/>
    </row>
    <row r="83" spans="1:3">
      <c r="A83" s="33"/>
      <c r="B83" s="33"/>
      <c r="C83" s="34"/>
    </row>
    <row r="84" spans="1:3">
      <c r="A84" s="33"/>
      <c r="B84" s="33"/>
      <c r="C84" s="34"/>
    </row>
    <row r="85" spans="1:3">
      <c r="A85" s="33"/>
      <c r="B85" s="33"/>
      <c r="C85" s="34"/>
    </row>
    <row r="86" spans="1:3">
      <c r="A86" s="33"/>
      <c r="B86" s="33"/>
      <c r="C86" s="34"/>
    </row>
    <row r="87" spans="1:3">
      <c r="A87" s="33"/>
      <c r="B87" s="33"/>
      <c r="C87" s="34"/>
    </row>
    <row r="88" spans="1:3">
      <c r="A88" s="33"/>
      <c r="B88" s="33"/>
      <c r="C88" s="34"/>
    </row>
    <row r="89" spans="1:3">
      <c r="A89" s="33"/>
      <c r="B89" s="33"/>
      <c r="C89" s="34"/>
    </row>
    <row r="90" spans="1:3">
      <c r="A90" s="33"/>
      <c r="B90" s="33"/>
      <c r="C90" s="34"/>
    </row>
    <row r="91" spans="1:3">
      <c r="A91" s="33"/>
      <c r="B91" s="33"/>
      <c r="C91" s="34"/>
    </row>
    <row r="92" spans="1:3">
      <c r="A92" s="33"/>
      <c r="B92" s="33"/>
      <c r="C92" s="34"/>
    </row>
    <row r="93" spans="1:3">
      <c r="A93" s="33"/>
      <c r="B93" s="33"/>
      <c r="C93" s="34"/>
    </row>
    <row r="94" spans="1:3">
      <c r="A94" s="33"/>
      <c r="B94" s="33"/>
      <c r="C94" s="34"/>
    </row>
    <row r="95" spans="1:3">
      <c r="A95" s="33"/>
      <c r="B95" s="33"/>
      <c r="C95" s="34"/>
    </row>
    <row r="96" spans="1:3">
      <c r="A96" s="33"/>
      <c r="B96" s="33"/>
      <c r="C96" s="34"/>
    </row>
    <row r="97" spans="1:3">
      <c r="A97" s="33"/>
      <c r="B97" s="33"/>
      <c r="C97" s="34"/>
    </row>
    <row r="98" spans="1:3">
      <c r="A98" s="33"/>
      <c r="B98" s="33"/>
      <c r="C98" s="34"/>
    </row>
    <row r="99" spans="1:3">
      <c r="A99" s="33"/>
      <c r="B99" s="33"/>
      <c r="C99" s="34"/>
    </row>
    <row r="100" spans="1:3">
      <c r="A100" s="33"/>
      <c r="B100" s="33"/>
      <c r="C100" s="34"/>
    </row>
    <row r="101" spans="1:3">
      <c r="A101" s="33"/>
      <c r="B101" s="33"/>
      <c r="C101" s="34"/>
    </row>
    <row r="102" spans="1:3">
      <c r="A102" s="33"/>
      <c r="B102" s="33"/>
      <c r="C102" s="34"/>
    </row>
    <row r="103" spans="1:3">
      <c r="A103" s="33"/>
      <c r="B103" s="33"/>
      <c r="C103" s="34"/>
    </row>
    <row r="104" spans="1:3">
      <c r="A104" s="33"/>
      <c r="B104" s="33"/>
      <c r="C104" s="34"/>
    </row>
    <row r="105" spans="1:3">
      <c r="A105" s="33"/>
      <c r="B105" s="33"/>
      <c r="C105" s="34"/>
    </row>
    <row r="106" spans="1:3">
      <c r="A106" s="33"/>
      <c r="B106" s="33"/>
      <c r="C106" s="34"/>
    </row>
    <row r="107" spans="1:3">
      <c r="A107" s="33"/>
      <c r="B107" s="33"/>
      <c r="C107" s="34"/>
    </row>
    <row r="108" spans="1:3">
      <c r="A108" s="33"/>
      <c r="B108" s="33"/>
      <c r="C108" s="34"/>
    </row>
    <row r="109" spans="1:3">
      <c r="A109" s="33"/>
      <c r="B109" s="33"/>
      <c r="C109" s="34"/>
    </row>
    <row r="110" spans="1:3">
      <c r="A110" s="33"/>
      <c r="B110" s="33"/>
      <c r="C110" s="34"/>
    </row>
    <row r="111" spans="1:3">
      <c r="A111" s="33"/>
      <c r="B111" s="33"/>
      <c r="C111" s="34"/>
    </row>
    <row r="112" spans="1:3">
      <c r="A112" s="33"/>
      <c r="B112" s="33"/>
      <c r="C112" s="34"/>
    </row>
    <row r="113" spans="1:3">
      <c r="A113" s="33"/>
      <c r="B113" s="33"/>
      <c r="C113" s="34"/>
    </row>
    <row r="114" spans="1:3">
      <c r="A114" s="33"/>
      <c r="B114" s="33"/>
      <c r="C114" s="34"/>
    </row>
    <row r="115" spans="1:3">
      <c r="A115" s="33"/>
      <c r="B115" s="33"/>
      <c r="C115" s="34"/>
    </row>
    <row r="116" spans="1:3">
      <c r="A116" s="33"/>
      <c r="B116" s="33"/>
      <c r="C116" s="34"/>
    </row>
    <row r="117" spans="1:3">
      <c r="A117" s="33"/>
      <c r="B117" s="33"/>
      <c r="C117" s="34"/>
    </row>
    <row r="118" spans="1:3">
      <c r="A118" s="33"/>
      <c r="B118" s="33"/>
      <c r="C118" s="34"/>
    </row>
    <row r="119" spans="1:3">
      <c r="A119" s="33"/>
      <c r="B119" s="33"/>
      <c r="C119" s="34"/>
    </row>
    <row r="120" spans="1:3">
      <c r="A120" s="33"/>
      <c r="B120" s="33"/>
      <c r="C120" s="34"/>
    </row>
    <row r="121" spans="1:3">
      <c r="A121" s="33"/>
      <c r="B121" s="33"/>
      <c r="C121" s="34"/>
    </row>
    <row r="122" spans="1:3">
      <c r="A122" s="33"/>
      <c r="B122" s="33"/>
      <c r="C122" s="34"/>
    </row>
    <row r="123" spans="1:3">
      <c r="A123" s="33"/>
      <c r="B123" s="33"/>
      <c r="C123" s="34"/>
    </row>
    <row r="124" spans="1:3">
      <c r="A124" s="33"/>
      <c r="B124" s="33"/>
      <c r="C124" s="34"/>
    </row>
    <row r="125" spans="1:3">
      <c r="A125" s="33"/>
      <c r="B125" s="33"/>
      <c r="C125" s="34"/>
    </row>
    <row r="126" spans="1:3">
      <c r="A126" s="33"/>
      <c r="B126" s="33"/>
      <c r="C126" s="34"/>
    </row>
    <row r="127" spans="1:3">
      <c r="A127" s="33"/>
      <c r="B127" s="33"/>
      <c r="C127" s="34"/>
    </row>
    <row r="128" spans="1:3">
      <c r="A128" s="33"/>
      <c r="B128" s="33"/>
      <c r="C128" s="34"/>
    </row>
    <row r="129" spans="1:3">
      <c r="A129" s="33"/>
      <c r="B129" s="33"/>
      <c r="C129" s="34"/>
    </row>
    <row r="130" spans="1:3">
      <c r="A130" s="33"/>
      <c r="B130" s="33"/>
      <c r="C130" s="34"/>
    </row>
    <row r="131" spans="1:3">
      <c r="A131" s="33"/>
      <c r="B131" s="33"/>
      <c r="C131" s="34"/>
    </row>
    <row r="132" spans="1:3">
      <c r="A132" s="33"/>
      <c r="B132" s="33"/>
      <c r="C132" s="34"/>
    </row>
    <row r="133" spans="1:3">
      <c r="A133" s="33"/>
      <c r="B133" s="33"/>
      <c r="C133" s="34"/>
    </row>
    <row r="134" spans="1:3">
      <c r="A134" s="33"/>
      <c r="B134" s="33"/>
      <c r="C134" s="34"/>
    </row>
    <row r="135" spans="1:3">
      <c r="A135" s="33"/>
      <c r="B135" s="33"/>
      <c r="C135" s="34"/>
    </row>
    <row r="136" spans="1:3">
      <c r="A136" s="33"/>
      <c r="B136" s="33"/>
      <c r="C136" s="34"/>
    </row>
    <row r="137" spans="1:3">
      <c r="A137" s="33"/>
      <c r="B137" s="33"/>
      <c r="C137" s="34"/>
    </row>
    <row r="138" spans="1:3">
      <c r="A138" s="33"/>
      <c r="B138" s="33"/>
      <c r="C138" s="34"/>
    </row>
    <row r="139" spans="1:3">
      <c r="A139" s="33"/>
      <c r="B139" s="33"/>
      <c r="C139" s="34"/>
    </row>
    <row r="140" spans="1:3">
      <c r="A140" s="33"/>
      <c r="B140" s="33"/>
      <c r="C140" s="34"/>
    </row>
    <row r="141" spans="1:3">
      <c r="A141" s="33"/>
      <c r="B141" s="33"/>
      <c r="C141" s="34"/>
    </row>
    <row r="142" spans="1:3">
      <c r="A142" s="33"/>
      <c r="B142" s="33"/>
      <c r="C142" s="34"/>
    </row>
    <row r="143" spans="1:3">
      <c r="A143" s="33"/>
      <c r="B143" s="33"/>
      <c r="C143" s="34"/>
    </row>
    <row r="144" spans="1:3">
      <c r="A144" s="33"/>
      <c r="B144" s="33"/>
      <c r="C144" s="34"/>
    </row>
    <row r="145" spans="1:3">
      <c r="A145" s="33"/>
      <c r="B145" s="33"/>
      <c r="C145" s="34"/>
    </row>
    <row r="146" spans="1:3">
      <c r="A146" s="33"/>
      <c r="B146" s="33"/>
      <c r="C146" s="34"/>
    </row>
    <row r="147" spans="1:3">
      <c r="A147" s="33"/>
      <c r="B147" s="33"/>
      <c r="C147" s="34"/>
    </row>
    <row r="148" spans="1:3">
      <c r="A148" s="33"/>
      <c r="B148" s="33"/>
      <c r="C148" s="34"/>
    </row>
    <row r="149" spans="1:3">
      <c r="A149" s="33"/>
      <c r="B149" s="33"/>
      <c r="C149" s="34"/>
    </row>
    <row r="150" spans="1:3">
      <c r="A150" s="33"/>
      <c r="B150" s="33"/>
      <c r="C150" s="34"/>
    </row>
    <row r="151" spans="1:3">
      <c r="A151" s="33"/>
      <c r="B151" s="33"/>
      <c r="C151" s="34"/>
    </row>
    <row r="152" spans="1:3">
      <c r="A152" s="33"/>
      <c r="B152" s="33"/>
      <c r="C152" s="34"/>
    </row>
    <row r="153" spans="1:3">
      <c r="A153" s="33"/>
      <c r="B153" s="33"/>
      <c r="C153" s="34"/>
    </row>
    <row r="154" spans="1:3">
      <c r="A154" s="33"/>
      <c r="B154" s="33"/>
      <c r="C154" s="34"/>
    </row>
    <row r="155" spans="1:3">
      <c r="A155" s="33"/>
      <c r="B155" s="33"/>
      <c r="C155" s="34"/>
    </row>
    <row r="156" spans="1:3">
      <c r="A156" s="33"/>
      <c r="B156" s="33"/>
      <c r="C156" s="34"/>
    </row>
    <row r="157" spans="1:3">
      <c r="A157" s="33"/>
      <c r="B157" s="33"/>
      <c r="C157" s="34"/>
    </row>
    <row r="158" spans="1:3">
      <c r="A158" s="33"/>
      <c r="B158" s="33"/>
      <c r="C158" s="34"/>
    </row>
    <row r="159" spans="1:3">
      <c r="A159" s="33"/>
      <c r="B159" s="33"/>
      <c r="C159" s="34"/>
    </row>
    <row r="160" spans="1:3">
      <c r="A160" s="33"/>
      <c r="B160" s="33"/>
      <c r="C160" s="34"/>
    </row>
    <row r="161" spans="1:3">
      <c r="A161" s="33"/>
      <c r="B161" s="33"/>
      <c r="C161" s="34"/>
    </row>
    <row r="162" spans="1:3">
      <c r="A162" s="33"/>
      <c r="B162" s="33"/>
      <c r="C162" s="34"/>
    </row>
    <row r="163" spans="1:3">
      <c r="A163" s="33"/>
      <c r="B163" s="33"/>
      <c r="C163" s="34"/>
    </row>
    <row r="164" spans="1:3">
      <c r="A164" s="33"/>
      <c r="B164" s="33"/>
      <c r="C164" s="34"/>
    </row>
    <row r="165" spans="1:3">
      <c r="A165" s="33"/>
      <c r="B165" s="33"/>
      <c r="C165" s="34"/>
    </row>
    <row r="166" spans="1:3">
      <c r="A166" s="33"/>
      <c r="B166" s="33"/>
      <c r="C166" s="34"/>
    </row>
    <row r="167" spans="1:3">
      <c r="A167" s="33"/>
      <c r="B167" s="33"/>
      <c r="C167" s="34"/>
    </row>
    <row r="168" spans="1:3">
      <c r="A168" s="33"/>
      <c r="B168" s="33"/>
      <c r="C168" s="34"/>
    </row>
    <row r="169" spans="1:3">
      <c r="A169" s="33"/>
      <c r="B169" s="33"/>
      <c r="C169" s="34"/>
    </row>
    <row r="170" spans="1:3">
      <c r="A170" s="33"/>
      <c r="B170" s="33"/>
      <c r="C170" s="34"/>
    </row>
    <row r="171" spans="1:3">
      <c r="A171" s="33"/>
      <c r="B171" s="33"/>
      <c r="C171" s="34"/>
    </row>
    <row r="172" spans="1:3">
      <c r="A172" s="33"/>
      <c r="B172" s="33"/>
      <c r="C172" s="34"/>
    </row>
  </sheetData>
  <mergeCells count="1">
    <mergeCell ref="B1:D1"/>
  </mergeCells>
  <conditionalFormatting sqref="A4:C6 A8:C15 B7:C7 B3:C3 A19:C19 A17:C17 A22:C37 A41:C46">
    <cfRule type="expression" dxfId="12" priority="20">
      <formula>MOD(ROW(),2)=0</formula>
    </cfRule>
  </conditionalFormatting>
  <conditionalFormatting sqref="A7">
    <cfRule type="expression" dxfId="11" priority="13">
      <formula>MOD(ROW(),2)=0</formula>
    </cfRule>
  </conditionalFormatting>
  <conditionalFormatting sqref="B40:C40 A54:C54 A52:C52 A48:C50 A47 C47">
    <cfRule type="expression" dxfId="10" priority="16">
      <formula>MOD(ROW(),2)=0</formula>
    </cfRule>
  </conditionalFormatting>
  <conditionalFormatting sqref="A3">
    <cfRule type="expression" dxfId="9" priority="8">
      <formula>MOD(ROW(),2)=0</formula>
    </cfRule>
  </conditionalFormatting>
  <conditionalFormatting sqref="A16:C16">
    <cfRule type="expression" dxfId="8" priority="4">
      <formula>MOD(ROW(),2)=0</formula>
    </cfRule>
  </conditionalFormatting>
  <conditionalFormatting sqref="A40">
    <cfRule type="expression" dxfId="7" priority="9">
      <formula>MOD(ROW(),2)=0</formula>
    </cfRule>
  </conditionalFormatting>
  <conditionalFormatting sqref="A53:C53">
    <cfRule type="expression" dxfId="6" priority="7">
      <formula>MOD(ROW(),2)=0</formula>
    </cfRule>
  </conditionalFormatting>
  <conditionalFormatting sqref="A51:C51">
    <cfRule type="expression" dxfId="5" priority="6">
      <formula>MOD(ROW(),2)=0</formula>
    </cfRule>
  </conditionalFormatting>
  <conditionalFormatting sqref="A18:C18">
    <cfRule type="expression" dxfId="4" priority="5">
      <formula>MOD(ROW(),2)=0</formula>
    </cfRule>
  </conditionalFormatting>
  <conditionalFormatting sqref="B47">
    <cfRule type="expression" dxfId="3" priority="2">
      <formula>MOD(ROW(),2)=0</formula>
    </cfRule>
  </conditionalFormatting>
  <pageMargins left="0.19685039370078741" right="0" top="0.19685039370078741" bottom="0.19685039370078741" header="0.31496062992125984" footer="0.31496062992125984"/>
  <pageSetup paperSize="9" orientation="portrait" r:id="rId1"/>
  <ignoredErrors>
    <ignoredError sqref="C25 C47 C49 B4 C43 C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H67"/>
  <sheetViews>
    <sheetView zoomScaleNormal="100" workbookViewId="0">
      <selection activeCell="A2" sqref="A2"/>
    </sheetView>
  </sheetViews>
  <sheetFormatPr defaultRowHeight="15"/>
  <cols>
    <col min="1" max="1" width="35.140625" customWidth="1"/>
    <col min="2" max="3" width="38.28515625" style="5" bestFit="1" customWidth="1"/>
    <col min="6" max="6" width="10.42578125" customWidth="1"/>
  </cols>
  <sheetData>
    <row r="1" spans="1:8">
      <c r="A1" s="9" t="str">
        <f>IF(LEFT(TEXT(1000,".0#"),1)=".","Português","English")</f>
        <v>English</v>
      </c>
      <c r="E1" s="1"/>
    </row>
    <row r="2" spans="1:8" ht="15.75">
      <c r="A2" t="str">
        <f>IF($A$1="English",C2,B2)</f>
        <v>Shareholding Structure -</v>
      </c>
      <c r="B2" s="6" t="s">
        <v>36</v>
      </c>
      <c r="C2" s="6" t="s">
        <v>23</v>
      </c>
    </row>
    <row r="3" spans="1:8" s="1" customFormat="1" ht="15.75">
      <c r="A3" s="1" t="str">
        <f>IF($A$1="English",C3,B3)</f>
        <v># Shares</v>
      </c>
      <c r="B3" s="6" t="s">
        <v>37</v>
      </c>
      <c r="C3" s="6" t="s">
        <v>21</v>
      </c>
      <c r="H3" s="43"/>
    </row>
    <row r="4" spans="1:8" ht="15.75">
      <c r="A4" s="1" t="str">
        <f>IF($A$1="English",C4,B4)</f>
        <v>TOTAL CAPITAL</v>
      </c>
      <c r="B4" s="6" t="s">
        <v>24</v>
      </c>
      <c r="C4" s="6" t="s">
        <v>12</v>
      </c>
    </row>
    <row r="5" spans="1:8" ht="15.75">
      <c r="A5" s="1" t="str">
        <f t="shared" ref="A5:A67" si="0">IF($A$1="English",C5,B5)</f>
        <v>Controlling group</v>
      </c>
      <c r="B5" s="3" t="s">
        <v>25</v>
      </c>
      <c r="C5" t="s">
        <v>22</v>
      </c>
      <c r="F5" t="str">
        <f>LEFT(TEXT(1000,".0"),1)</f>
        <v>1</v>
      </c>
    </row>
    <row r="6" spans="1:8" ht="15.75">
      <c r="A6" s="1" t="str">
        <f t="shared" si="0"/>
        <v xml:space="preserve">  Federal Government</v>
      </c>
      <c r="B6" s="3" t="s">
        <v>26</v>
      </c>
      <c r="C6" s="3" t="s">
        <v>2</v>
      </c>
    </row>
    <row r="7" spans="1:8" ht="15.75">
      <c r="A7" s="1" t="str">
        <f t="shared" si="0"/>
        <v xml:space="preserve">  BNDESPar</v>
      </c>
      <c r="B7" s="3" t="s">
        <v>3</v>
      </c>
      <c r="C7" s="3" t="s">
        <v>3</v>
      </c>
    </row>
    <row r="8" spans="1:8" ht="15.75">
      <c r="A8" s="1" t="str">
        <f t="shared" si="0"/>
        <v xml:space="preserve">  BNDES</v>
      </c>
      <c r="B8" s="3" t="s">
        <v>4</v>
      </c>
      <c r="C8" s="3" t="s">
        <v>4</v>
      </c>
    </row>
    <row r="9" spans="1:8" ht="15.75">
      <c r="A9" s="1" t="str">
        <f t="shared" si="0"/>
        <v xml:space="preserve">  Fundo de Participação Social - FPS</v>
      </c>
      <c r="B9" s="3" t="s">
        <v>5</v>
      </c>
      <c r="C9" s="3" t="s">
        <v>5</v>
      </c>
    </row>
    <row r="10" spans="1:8" ht="15.75">
      <c r="A10" s="1" t="str">
        <f t="shared" si="0"/>
        <v xml:space="preserve">  Caixa Econômica Federal - CEF</v>
      </c>
      <c r="B10" s="3" t="s">
        <v>20</v>
      </c>
      <c r="C10" s="3" t="s">
        <v>20</v>
      </c>
    </row>
    <row r="11" spans="1:8" ht="15.75">
      <c r="A11" s="1" t="str">
        <f t="shared" si="0"/>
        <v>Non-Brazilian investors *</v>
      </c>
      <c r="B11" s="3" t="s">
        <v>34</v>
      </c>
      <c r="C11" s="3" t="s">
        <v>14</v>
      </c>
    </row>
    <row r="12" spans="1:8" ht="15.75">
      <c r="A12" s="1" t="str">
        <f t="shared" si="0"/>
        <v xml:space="preserve">  NYSE - ADRs</v>
      </c>
      <c r="B12" s="3" t="s">
        <v>1</v>
      </c>
      <c r="C12" s="3" t="s">
        <v>1</v>
      </c>
    </row>
    <row r="13" spans="1:8" ht="15.75">
      <c r="A13" s="1" t="str">
        <f t="shared" si="0"/>
        <v xml:space="preserve">  B3</v>
      </c>
      <c r="B13" s="3" t="s">
        <v>6</v>
      </c>
      <c r="C13" s="3" t="s">
        <v>6</v>
      </c>
    </row>
    <row r="14" spans="1:8" ht="15.75">
      <c r="A14" s="1" t="str">
        <f t="shared" si="0"/>
        <v>Brazilian investors *</v>
      </c>
      <c r="B14" s="3" t="s">
        <v>33</v>
      </c>
      <c r="C14" s="3" t="s">
        <v>15</v>
      </c>
    </row>
    <row r="15" spans="1:8" ht="15.75">
      <c r="A15" s="1" t="str">
        <f t="shared" si="0"/>
        <v xml:space="preserve">  Institutional investors</v>
      </c>
      <c r="B15" s="7" t="s">
        <v>27</v>
      </c>
      <c r="C15" s="7" t="s">
        <v>11</v>
      </c>
    </row>
    <row r="16" spans="1:8" ht="15.75">
      <c r="A16" s="1" t="str">
        <f t="shared" si="0"/>
        <v xml:space="preserve">  Retail</v>
      </c>
      <c r="B16" s="4" t="s">
        <v>28</v>
      </c>
      <c r="C16" s="4" t="s">
        <v>7</v>
      </c>
    </row>
    <row r="17" spans="1:3" ht="15.75">
      <c r="A17" s="1" t="str">
        <f t="shared" si="0"/>
        <v xml:space="preserve">    FMP-FGTS/FIA funds</v>
      </c>
      <c r="B17" s="8" t="s">
        <v>44</v>
      </c>
      <c r="C17" s="45" t="s">
        <v>45</v>
      </c>
    </row>
    <row r="18" spans="1:3" ht="15.75">
      <c r="A18" s="1" t="str">
        <f t="shared" si="0"/>
        <v xml:space="preserve">    General retail</v>
      </c>
      <c r="B18" s="3" t="s">
        <v>29</v>
      </c>
      <c r="C18" s="1" t="s">
        <v>8</v>
      </c>
    </row>
    <row r="19" spans="1:3" s="1" customFormat="1" ht="15.75">
      <c r="A19" s="1" t="str">
        <f t="shared" si="0"/>
        <v>Total outstanding **</v>
      </c>
      <c r="B19" s="3" t="s">
        <v>19</v>
      </c>
      <c r="C19" s="3" t="s">
        <v>19</v>
      </c>
    </row>
    <row r="20" spans="1:3" ht="15.75">
      <c r="A20" s="1" t="str">
        <f t="shared" si="0"/>
        <v>Shares in treasury</v>
      </c>
      <c r="B20" s="3" t="s">
        <v>32</v>
      </c>
      <c r="C20" s="3" t="s">
        <v>9</v>
      </c>
    </row>
    <row r="21" spans="1:3" ht="15.75">
      <c r="A21" s="1" t="str">
        <f t="shared" si="0"/>
        <v>Total</v>
      </c>
      <c r="B21" s="3" t="s">
        <v>10</v>
      </c>
      <c r="C21" s="3" t="s">
        <v>10</v>
      </c>
    </row>
    <row r="22" spans="1:3" ht="15.75">
      <c r="A22" s="1" t="str">
        <f t="shared" si="0"/>
        <v>* Free float</v>
      </c>
      <c r="B22" s="3" t="s">
        <v>13</v>
      </c>
      <c r="C22" s="3" t="s">
        <v>13</v>
      </c>
    </row>
    <row r="23" spans="1:3" ht="15.75">
      <c r="A23" s="1"/>
      <c r="B23" s="3"/>
      <c r="C23" s="3"/>
    </row>
    <row r="24" spans="1:3" ht="15.75">
      <c r="A24" s="1" t="str">
        <f t="shared" si="0"/>
        <v>COMMON SHARES (PETR3, PBR-ADR)</v>
      </c>
      <c r="B24" s="3" t="s">
        <v>30</v>
      </c>
      <c r="C24" s="3" t="s">
        <v>16</v>
      </c>
    </row>
    <row r="25" spans="1:3" ht="15.75">
      <c r="A25" s="1" t="str">
        <f t="shared" si="0"/>
        <v>Controlling group</v>
      </c>
      <c r="B25" s="3" t="s">
        <v>25</v>
      </c>
      <c r="C25" s="3" t="s">
        <v>22</v>
      </c>
    </row>
    <row r="26" spans="1:3" ht="15.75">
      <c r="A26" s="1" t="str">
        <f t="shared" si="0"/>
        <v xml:space="preserve">  Federal Government</v>
      </c>
      <c r="B26" s="3" t="s">
        <v>26</v>
      </c>
      <c r="C26" s="3" t="s">
        <v>2</v>
      </c>
    </row>
    <row r="27" spans="1:3" ht="15.75">
      <c r="A27" s="1" t="str">
        <f t="shared" si="0"/>
        <v xml:space="preserve">  BNDESPar</v>
      </c>
      <c r="B27" s="3" t="s">
        <v>3</v>
      </c>
      <c r="C27" s="3" t="s">
        <v>3</v>
      </c>
    </row>
    <row r="28" spans="1:3" ht="15.75">
      <c r="A28" s="1" t="str">
        <f t="shared" si="0"/>
        <v xml:space="preserve">  BNDES</v>
      </c>
      <c r="B28" s="3" t="s">
        <v>4</v>
      </c>
      <c r="C28" s="7" t="s">
        <v>4</v>
      </c>
    </row>
    <row r="29" spans="1:3" s="1" customFormat="1" ht="15.75">
      <c r="A29" s="1" t="str">
        <f t="shared" si="0"/>
        <v xml:space="preserve">  Fundo de Participação Social - FPS</v>
      </c>
      <c r="B29" s="3" t="s">
        <v>5</v>
      </c>
      <c r="C29" s="7" t="s">
        <v>5</v>
      </c>
    </row>
    <row r="30" spans="1:3" ht="15.75">
      <c r="A30" s="1" t="str">
        <f t="shared" si="0"/>
        <v xml:space="preserve">  Caixa Econômica Federal - CEF</v>
      </c>
      <c r="B30" s="3" t="s">
        <v>20</v>
      </c>
      <c r="C30" s="7" t="s">
        <v>20</v>
      </c>
    </row>
    <row r="31" spans="1:3" ht="15.75">
      <c r="A31" s="1" t="str">
        <f t="shared" si="0"/>
        <v>Non-Brazilian investors *</v>
      </c>
      <c r="B31" s="3" t="s">
        <v>34</v>
      </c>
      <c r="C31" s="7" t="s">
        <v>14</v>
      </c>
    </row>
    <row r="32" spans="1:3" ht="15.75">
      <c r="A32" s="1" t="str">
        <f t="shared" si="0"/>
        <v xml:space="preserve">  NYSE - ADRs</v>
      </c>
      <c r="B32" s="3" t="s">
        <v>1</v>
      </c>
      <c r="C32" s="7" t="s">
        <v>1</v>
      </c>
    </row>
    <row r="33" spans="1:3" ht="15.75">
      <c r="A33" s="1" t="str">
        <f t="shared" si="0"/>
        <v xml:space="preserve">  B3</v>
      </c>
      <c r="B33" s="3" t="s">
        <v>6</v>
      </c>
      <c r="C33" s="7" t="s">
        <v>6</v>
      </c>
    </row>
    <row r="34" spans="1:3" ht="15.75">
      <c r="A34" s="1" t="str">
        <f t="shared" si="0"/>
        <v>Brazilian investors *</v>
      </c>
      <c r="B34" s="3" t="s">
        <v>33</v>
      </c>
      <c r="C34" s="7" t="s">
        <v>15</v>
      </c>
    </row>
    <row r="35" spans="1:3" ht="15.75">
      <c r="A35" s="1" t="str">
        <f t="shared" si="0"/>
        <v xml:space="preserve">  Institutional investors</v>
      </c>
      <c r="B35" s="7" t="s">
        <v>27</v>
      </c>
      <c r="C35" s="7" t="s">
        <v>11</v>
      </c>
    </row>
    <row r="36" spans="1:3" ht="15.75">
      <c r="A36" s="1" t="str">
        <f t="shared" si="0"/>
        <v xml:space="preserve">  Retail</v>
      </c>
      <c r="B36" s="4" t="s">
        <v>28</v>
      </c>
      <c r="C36" s="7" t="s">
        <v>7</v>
      </c>
    </row>
    <row r="37" spans="1:3" ht="15.75">
      <c r="A37" s="1" t="str">
        <f t="shared" si="0"/>
        <v xml:space="preserve">    FMP-FGTS/FIA funds</v>
      </c>
      <c r="B37" s="8" t="s">
        <v>44</v>
      </c>
      <c r="C37" s="45" t="s">
        <v>45</v>
      </c>
    </row>
    <row r="38" spans="1:3" ht="15.75">
      <c r="A38" s="1" t="str">
        <f t="shared" si="0"/>
        <v xml:space="preserve">    General retail</v>
      </c>
      <c r="B38" s="3" t="s">
        <v>29</v>
      </c>
      <c r="C38" s="7" t="s">
        <v>8</v>
      </c>
    </row>
    <row r="39" spans="1:3" ht="15.75">
      <c r="A39" s="1" t="str">
        <f t="shared" si="0"/>
        <v>Total outstanding **</v>
      </c>
      <c r="B39" s="3" t="s">
        <v>19</v>
      </c>
      <c r="C39" s="7" t="s">
        <v>19</v>
      </c>
    </row>
    <row r="40" spans="1:3" ht="15.75">
      <c r="A40" s="1" t="str">
        <f t="shared" si="0"/>
        <v>Shares in treasury</v>
      </c>
      <c r="B40" s="3" t="s">
        <v>32</v>
      </c>
      <c r="C40" s="7" t="s">
        <v>9</v>
      </c>
    </row>
    <row r="41" spans="1:3" ht="15.75">
      <c r="A41" s="1" t="str">
        <f t="shared" si="0"/>
        <v>Total</v>
      </c>
      <c r="B41" s="7" t="s">
        <v>10</v>
      </c>
      <c r="C41" s="7" t="s">
        <v>10</v>
      </c>
    </row>
    <row r="42" spans="1:3" ht="15.75">
      <c r="A42" s="1" t="str">
        <f t="shared" si="0"/>
        <v>* Free float</v>
      </c>
      <c r="B42" s="5" t="s">
        <v>13</v>
      </c>
      <c r="C42" s="7" t="s">
        <v>13</v>
      </c>
    </row>
    <row r="43" spans="1:3" ht="15.75">
      <c r="A43" s="1"/>
      <c r="C43" s="7"/>
    </row>
    <row r="44" spans="1:3" ht="15.75">
      <c r="A44" s="1" t="str">
        <f t="shared" si="0"/>
        <v>PREFERRED SHARES (PETR4, PBR/A-ADR)</v>
      </c>
      <c r="B44" s="5" t="s">
        <v>35</v>
      </c>
      <c r="C44" s="7" t="s">
        <v>17</v>
      </c>
    </row>
    <row r="45" spans="1:3" ht="15.75">
      <c r="A45" s="1" t="str">
        <f t="shared" si="0"/>
        <v>Controlling group</v>
      </c>
      <c r="B45" s="3" t="s">
        <v>25</v>
      </c>
      <c r="C45" s="7" t="s">
        <v>22</v>
      </c>
    </row>
    <row r="46" spans="1:3" ht="15.75">
      <c r="A46" s="1" t="str">
        <f t="shared" si="0"/>
        <v xml:space="preserve">  Federal Government</v>
      </c>
      <c r="B46" s="3" t="s">
        <v>26</v>
      </c>
      <c r="C46" s="7" t="s">
        <v>2</v>
      </c>
    </row>
    <row r="47" spans="1:3" ht="15.75">
      <c r="A47" s="1" t="str">
        <f t="shared" si="0"/>
        <v xml:space="preserve">  BNDESPar</v>
      </c>
      <c r="B47" s="3" t="s">
        <v>3</v>
      </c>
      <c r="C47" s="7" t="s">
        <v>3</v>
      </c>
    </row>
    <row r="48" spans="1:3" ht="15.75">
      <c r="A48" s="1" t="str">
        <f t="shared" si="0"/>
        <v xml:space="preserve">  BNDES</v>
      </c>
      <c r="B48" s="3" t="s">
        <v>4</v>
      </c>
      <c r="C48" s="7" t="s">
        <v>4</v>
      </c>
    </row>
    <row r="49" spans="1:3" ht="15.75">
      <c r="A49" s="1" t="str">
        <f t="shared" si="0"/>
        <v xml:space="preserve">  Fundo de Participação Social - FPS</v>
      </c>
      <c r="B49" s="3" t="s">
        <v>5</v>
      </c>
      <c r="C49" s="7" t="s">
        <v>5</v>
      </c>
    </row>
    <row r="50" spans="1:3" ht="15.75">
      <c r="A50" s="1" t="str">
        <f t="shared" si="0"/>
        <v xml:space="preserve">  Caixa Econômica Federal - CEF</v>
      </c>
      <c r="B50" s="3" t="s">
        <v>20</v>
      </c>
      <c r="C50" s="7" t="s">
        <v>20</v>
      </c>
    </row>
    <row r="51" spans="1:3" ht="15.75">
      <c r="A51" s="1" t="str">
        <f t="shared" si="0"/>
        <v>Non-Brazilian investors *</v>
      </c>
      <c r="B51" s="3" t="s">
        <v>34</v>
      </c>
      <c r="C51" s="7" t="s">
        <v>14</v>
      </c>
    </row>
    <row r="52" spans="1:3" ht="15.75">
      <c r="A52" s="1" t="str">
        <f t="shared" si="0"/>
        <v xml:space="preserve">  NYSE - ADRs</v>
      </c>
      <c r="B52" s="3" t="s">
        <v>1</v>
      </c>
      <c r="C52" s="7" t="s">
        <v>1</v>
      </c>
    </row>
    <row r="53" spans="1:3" ht="15.75">
      <c r="A53" s="1" t="str">
        <f t="shared" si="0"/>
        <v xml:space="preserve">  B3</v>
      </c>
      <c r="B53" s="3" t="s">
        <v>6</v>
      </c>
      <c r="C53" s="7" t="s">
        <v>6</v>
      </c>
    </row>
    <row r="54" spans="1:3" ht="15.75">
      <c r="A54" s="1" t="str">
        <f t="shared" si="0"/>
        <v>Brazilian investors *</v>
      </c>
      <c r="B54" s="3" t="s">
        <v>33</v>
      </c>
      <c r="C54" s="7" t="s">
        <v>15</v>
      </c>
    </row>
    <row r="55" spans="1:3" ht="15.75">
      <c r="A55" s="1" t="str">
        <f t="shared" si="0"/>
        <v xml:space="preserve">  Institutional investors</v>
      </c>
      <c r="B55" s="7" t="s">
        <v>27</v>
      </c>
      <c r="C55" s="7" t="s">
        <v>11</v>
      </c>
    </row>
    <row r="56" spans="1:3" ht="15.75">
      <c r="A56" s="1" t="str">
        <f t="shared" si="0"/>
        <v xml:space="preserve">  Retail</v>
      </c>
      <c r="B56" s="4" t="s">
        <v>28</v>
      </c>
      <c r="C56" s="7" t="s">
        <v>7</v>
      </c>
    </row>
    <row r="57" spans="1:3" ht="15.75">
      <c r="A57" s="1" t="str">
        <f t="shared" si="0"/>
        <v xml:space="preserve">    FMP-FGTS/FIA funds</v>
      </c>
      <c r="B57" s="8" t="s">
        <v>44</v>
      </c>
      <c r="C57" s="45" t="s">
        <v>45</v>
      </c>
    </row>
    <row r="58" spans="1:3" ht="15.75">
      <c r="A58" s="1" t="str">
        <f t="shared" si="0"/>
        <v xml:space="preserve">    General retail</v>
      </c>
      <c r="B58" s="3" t="s">
        <v>29</v>
      </c>
      <c r="C58" s="7" t="s">
        <v>8</v>
      </c>
    </row>
    <row r="59" spans="1:3" ht="15.75">
      <c r="A59" s="1" t="str">
        <f t="shared" si="0"/>
        <v>Total outstanding **</v>
      </c>
      <c r="B59" s="3" t="s">
        <v>19</v>
      </c>
      <c r="C59" s="7" t="s">
        <v>19</v>
      </c>
    </row>
    <row r="60" spans="1:3" ht="15.75">
      <c r="A60" s="1" t="str">
        <f t="shared" si="0"/>
        <v>Shares in treasury</v>
      </c>
      <c r="B60" s="3" t="s">
        <v>32</v>
      </c>
      <c r="C60" s="7" t="s">
        <v>9</v>
      </c>
    </row>
    <row r="61" spans="1:3" ht="15.75">
      <c r="A61" s="1" t="str">
        <f t="shared" si="0"/>
        <v>Total</v>
      </c>
      <c r="B61" s="5" t="s">
        <v>10</v>
      </c>
      <c r="C61" s="7" t="s">
        <v>10</v>
      </c>
    </row>
    <row r="62" spans="1:3" ht="15.75">
      <c r="A62" s="1" t="str">
        <f t="shared" si="0"/>
        <v>* Free float</v>
      </c>
      <c r="B62" s="5" t="s">
        <v>13</v>
      </c>
      <c r="C62" s="7" t="s">
        <v>13</v>
      </c>
    </row>
    <row r="63" spans="1:3" ht="15.75">
      <c r="A63" s="1" t="str">
        <f t="shared" si="0"/>
        <v>** without  shares in treasury</v>
      </c>
      <c r="B63" s="5" t="s">
        <v>31</v>
      </c>
      <c r="C63" s="7" t="s">
        <v>18</v>
      </c>
    </row>
    <row r="64" spans="1:3">
      <c r="A64" s="1"/>
    </row>
    <row r="65" spans="1:3" ht="27">
      <c r="A65" s="14" t="str">
        <f t="shared" si="0"/>
        <v>Controlling
group</v>
      </c>
      <c r="B65" s="14" t="s">
        <v>38</v>
      </c>
      <c r="C65" s="14" t="s">
        <v>39</v>
      </c>
    </row>
    <row r="66" spans="1:3" ht="27">
      <c r="A66" s="14" t="str">
        <f t="shared" si="0"/>
        <v>Investidores
brasileiros</v>
      </c>
      <c r="B66" s="38" t="s">
        <v>40</v>
      </c>
      <c r="C66" s="38" t="s">
        <v>41</v>
      </c>
    </row>
    <row r="67" spans="1:3" ht="27">
      <c r="A67" s="14" t="str">
        <f t="shared" si="0"/>
        <v>Investidores
não-brasileiros</v>
      </c>
      <c r="B67" s="38" t="s">
        <v>42</v>
      </c>
      <c r="C67" s="38" t="s">
        <v>43</v>
      </c>
    </row>
  </sheetData>
  <conditionalFormatting sqref="B65">
    <cfRule type="expression" dxfId="2" priority="3">
      <formula>MOD(ROW(),2)=0</formula>
    </cfRule>
  </conditionalFormatting>
  <conditionalFormatting sqref="C65">
    <cfRule type="expression" dxfId="1" priority="2">
      <formula>MOD(ROW(),2)=0</formula>
    </cfRule>
  </conditionalFormatting>
  <conditionalFormatting sqref="A65:A67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Capital_Social</vt:lpstr>
      <vt:lpstr>Titulos</vt:lpstr>
      <vt:lpstr>Capital_Social!Area_de_impressao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Edilson Portella de Carvalho</dc:creator>
  <cp:lastModifiedBy>Rodrigo Vereza Caldas</cp:lastModifiedBy>
  <cp:lastPrinted>2020-05-08T16:34:12Z</cp:lastPrinted>
  <dcterms:created xsi:type="dcterms:W3CDTF">2017-01-05T13:21:46Z</dcterms:created>
  <dcterms:modified xsi:type="dcterms:W3CDTF">2020-05-08T17:53:24Z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edilson.carvalho@petrobras.com.br</vt:lpwstr>
  </property>
  <property fmtid="{D5CDD505-2E9C-101B-9397-08002B2CF9AE}" pid="5" name="MSIP_Label_8e61996e-cafd-4c9a-8a94-2dc1b82131ae_SetDate">
    <vt:lpwstr>2019-07-08T14:38:01.1066076Z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7490cb26-8777-45cf-8408-47ec8f311f45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