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gruposlc.sharepoint.com/sites/EquipedeRI/Shared Documents/Apresentações/Investidores/Base de dados apresentações/Gráficos/"/>
    </mc:Choice>
  </mc:AlternateContent>
  <xr:revisionPtr revIDLastSave="36" documentId="11_DD7715A87DA4FFC5F15FF8E9D76C33524454C452" xr6:coauthVersionLast="46" xr6:coauthVersionMax="46" xr10:uidLastSave="{23BA77C2-E777-4529-A65D-C30363C8EAD2}"/>
  <bookViews>
    <workbookView xWindow="-120" yWindow="-120" windowWidth="20730" windowHeight="11160" activeTab="1" xr2:uid="{00000000-000D-0000-FFFF-FFFF00000000}"/>
  </bookViews>
  <sheets>
    <sheet name="Data ENG" sheetId="6" r:id="rId1"/>
    <sheet name="GRAF ENG" sheetId="5" r:id="rId2"/>
  </sheets>
  <definedNames>
    <definedName name="_xlnm.Print_Area" localSheetId="0">'Data ENG'!$B$8:$N$37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6" l="1"/>
  <c r="J32" i="6"/>
  <c r="J30" i="6"/>
  <c r="K30" i="6" s="1"/>
  <c r="G33" i="6"/>
  <c r="G34" i="6" s="1"/>
  <c r="D33" i="6"/>
  <c r="D34" i="6" s="1"/>
  <c r="F32" i="6"/>
  <c r="C32" i="6"/>
  <c r="F31" i="6"/>
  <c r="C31" i="6"/>
  <c r="F30" i="6"/>
  <c r="G30" i="6" s="1"/>
  <c r="G31" i="6" s="1"/>
  <c r="G32" i="6" s="1"/>
  <c r="C30" i="6"/>
  <c r="D30" i="6" s="1"/>
  <c r="D31" i="6" s="1"/>
  <c r="D32" i="6" s="1"/>
  <c r="K31" i="6" l="1"/>
  <c r="K32" i="6" s="1"/>
  <c r="K33" i="6" s="1"/>
  <c r="K34" i="6" s="1"/>
  <c r="D11" i="6" l="1"/>
  <c r="D12" i="6" s="1"/>
  <c r="E13" i="6" s="1"/>
  <c r="E12" i="6" l="1"/>
  <c r="F13" i="6" l="1"/>
  <c r="F12" i="6"/>
  <c r="G13" i="6" s="1"/>
  <c r="G12" i="6" l="1"/>
  <c r="H13" i="6" s="1"/>
  <c r="H12" i="6" l="1"/>
  <c r="I13" i="6" s="1"/>
  <c r="I12" i="6" l="1"/>
  <c r="J13" i="6" s="1"/>
  <c r="J12" i="6" l="1"/>
  <c r="K13" i="6" s="1"/>
  <c r="K12" i="6" l="1"/>
  <c r="L13" i="6" s="1"/>
  <c r="L12" i="6" l="1"/>
  <c r="M13" i="6" s="1"/>
  <c r="M12" i="6" l="1"/>
  <c r="N13" i="6" s="1"/>
  <c r="N12" i="6" l="1"/>
  <c r="O12" i="6" l="1"/>
  <c r="O13" i="6"/>
  <c r="P13" i="6" l="1"/>
  <c r="P12" i="6"/>
  <c r="Q13" i="6" l="1"/>
  <c r="Q12" i="6"/>
  <c r="R13" i="6" l="1"/>
  <c r="R14" i="6" s="1"/>
  <c r="R12" i="6"/>
  <c r="P14" i="6"/>
  <c r="Q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Frederico Logemann - SLC Agrícola</author>
    <author>Ivo Brum - SLC Agrícola</author>
    <author>frederico.logemann</author>
  </authors>
  <commentList>
    <comment ref="N8" authorId="0" shapeId="0" xr:uid="{00000000-0006-0000-0000-000001000000}">
      <text>
        <r>
          <rPr>
            <sz val="9"/>
            <color indexed="81"/>
            <rFont val="Segoe UI"/>
            <family val="2"/>
          </rPr>
          <t>Not considering the net profit from the land sale occured on this year, once it is already being considered on the previous years through the gain from land appreciation, based on the independent appraisal,  and also due to the fact that the land sale occured in line with the last available appraisal</t>
        </r>
      </text>
    </comment>
    <comment ref="O8" authorId="0" shapeId="0" xr:uid="{00000000-0006-0000-0000-000002000000}">
      <text>
        <r>
          <rPr>
            <sz val="9"/>
            <color indexed="81"/>
            <rFont val="Segoe UI"/>
            <family val="2"/>
          </rPr>
          <t>Not considering the net profit from the land sale occured on this year, once it is already being considered on the previous years through the gain from land appreciation, based on the independent appraisal,  and also due to the fact that the land sale occured in line with the last available appraisal</t>
        </r>
      </text>
    </comment>
    <comment ref="P8" authorId="1" shapeId="0" xr:uid="{94F31306-824D-4979-AC60-1B9DFAFA663E}">
      <text>
        <r>
          <rPr>
            <sz val="9"/>
            <color indexed="81"/>
            <rFont val="Segoe UI"/>
            <family val="2"/>
          </rPr>
          <t>Não está sendo considerado o ganho com a venda de terras ocorrido nesse ano, dado que já está sendo inserido através do ganho com a apreciação de terras nos anos anteriores, baseadas nas avaliações independentes, e também que a venda foi feita em linha com o valor da avaliação mais recente</t>
        </r>
      </text>
    </comment>
    <comment ref="D11" authorId="2" shapeId="0" xr:uid="{00000000-0006-0000-0000-000003000000}">
      <text>
        <r>
          <rPr>
            <b/>
            <sz val="9"/>
            <color indexed="81"/>
            <rFont val="Tahoma"/>
            <family val="2"/>
          </rPr>
          <t xml:space="preserve">First  independent land appraisal, minus book value of land in Dec/2016
</t>
        </r>
      </text>
    </comment>
    <comment ref="C12" authorId="2" shapeId="0" xr:uid="{00000000-0006-0000-0000-000004000000}">
      <text>
        <r>
          <rPr>
            <sz val="9"/>
            <color indexed="81"/>
            <rFont val="Tahoma"/>
            <family val="2"/>
          </rPr>
          <t>Paid-up Capital + Accumulated Profits</t>
        </r>
      </text>
    </comment>
  </commentList>
</comments>
</file>

<file path=xl/sharedStrings.xml><?xml version="1.0" encoding="utf-8"?>
<sst xmlns="http://schemas.openxmlformats.org/spreadsheetml/2006/main" count="14" uniqueCount="13">
  <si>
    <t>SLC</t>
  </si>
  <si>
    <t>-</t>
  </si>
  <si>
    <t>Paid Dividends</t>
  </si>
  <si>
    <t>Net Return on land appreciation</t>
  </si>
  <si>
    <t>Invested Capital  (Adjusted Shareholder's Equity )</t>
  </si>
  <si>
    <t>Dec/2007</t>
  </si>
  <si>
    <t>Return =&gt;</t>
  </si>
  <si>
    <t>Benchmark SELIC Rate (Net) +3,5%</t>
  </si>
  <si>
    <t>The Company understands that, due to the specific dynamics of its business, Return on Equity  should consider, beyond net profit from the operation, also the annual net land appreciation (based on the independent land appraisal).   Therefore, we present, below, a table with the "adjusted" Sharedolder´s Equity, contemplating this effect. On the chart, we present a comparison between the Company´s ROE and the theoretical return obtained on an investment in the Brazilian benchmark "SELIC" interest rate, also on a "net" basis (15% income tax), once the ROE is calculated "after tax". Management´s target is to achieve a return of 3.5% above the net return of the SELIC.</t>
  </si>
  <si>
    <t>Operational Net Income for the period (Parent Company)</t>
  </si>
  <si>
    <t>Capital Increases (IPO + Follow-On)</t>
  </si>
  <si>
    <t>Bench SELIC Rate (Net of Taxes)</t>
  </si>
  <si>
    <t xml:space="preserve"> Annualized Gains 2007-2021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</si>
</sst>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quot;$&quot;\ * #,##0_-;_-&quot;$&quot;\ * &quot;-&quot;??_-;_-@_-"/>
    <numFmt numFmtId="165" formatCode="0.0%"/>
    <numFmt numFmtId="166" formatCode="0.000"/>
    <numFmt numFmtId="167"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6"/>
      <color theme="1"/>
      <name val="Calibri"/>
      <family val="2"/>
      <scheme val="minor"/>
    </font>
    <font>
      <sz val="9"/>
      <color indexed="81"/>
      <name val="Segoe UI"/>
      <family val="2"/>
    </font>
    <font>
      <b/>
      <sz val="14"/>
      <color theme="0"/>
      <name val="Calibri"/>
      <family val="2"/>
      <scheme val="minor"/>
    </font>
    <font>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indexed="64"/>
      </patternFill>
    </fill>
    <fill>
      <patternFill patternType="solid">
        <fgColor rgb="FF00593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166" fontId="0" fillId="0" borderId="0" xfId="0" applyNumberFormat="1"/>
    <xf numFmtId="167" fontId="0" fillId="0" borderId="0" xfId="0" applyNumberFormat="1"/>
    <xf numFmtId="0" fontId="0" fillId="2" borderId="0" xfId="0" applyFill="1"/>
    <xf numFmtId="0" fontId="3" fillId="0" borderId="0" xfId="0" applyFont="1"/>
    <xf numFmtId="10" fontId="0" fillId="5" borderId="0" xfId="0" applyNumberFormat="1" applyFill="1"/>
    <xf numFmtId="0" fontId="0" fillId="5" borderId="0" xfId="0" applyFill="1"/>
    <xf numFmtId="10" fontId="2" fillId="5" borderId="0" xfId="0" applyNumberFormat="1" applyFont="1" applyFill="1"/>
    <xf numFmtId="167" fontId="6" fillId="0" borderId="0" xfId="0" applyNumberFormat="1" applyFont="1"/>
    <xf numFmtId="165" fontId="0" fillId="0" borderId="0" xfId="1" applyNumberFormat="1" applyFont="1"/>
    <xf numFmtId="0" fontId="0" fillId="0" borderId="0" xfId="0" applyFill="1"/>
    <xf numFmtId="164" fontId="2" fillId="0" borderId="0" xfId="0" applyNumberFormat="1" applyFont="1" applyFill="1"/>
    <xf numFmtId="164" fontId="0" fillId="0" borderId="0" xfId="0" applyNumberFormat="1" applyFill="1"/>
    <xf numFmtId="164" fontId="6" fillId="0" borderId="0" xfId="0" applyNumberFormat="1" applyFont="1" applyFill="1"/>
    <xf numFmtId="0" fontId="6" fillId="0" borderId="0" xfId="0" applyFont="1" applyFill="1"/>
    <xf numFmtId="167" fontId="0" fillId="0" borderId="0" xfId="0" applyNumberFormat="1" applyFill="1"/>
    <xf numFmtId="10" fontId="0" fillId="0" borderId="0" xfId="0" applyNumberFormat="1" applyFill="1"/>
    <xf numFmtId="0" fontId="3" fillId="6" borderId="1" xfId="0" applyFont="1" applyFill="1" applyBorder="1"/>
    <xf numFmtId="0" fontId="7" fillId="6" borderId="1" xfId="0" applyFont="1" applyFill="1" applyBorder="1"/>
    <xf numFmtId="0" fontId="8" fillId="0" borderId="0" xfId="0" applyFont="1" applyFill="1"/>
    <xf numFmtId="17" fontId="0" fillId="0" borderId="0" xfId="0" applyNumberFormat="1" applyAlignment="1">
      <alignment horizontal="right"/>
    </xf>
    <xf numFmtId="3" fontId="0" fillId="0" borderId="0" xfId="0" applyNumberFormat="1" applyFill="1"/>
    <xf numFmtId="0" fontId="9" fillId="6" borderId="2" xfId="0" applyFont="1" applyFill="1" applyBorder="1" applyAlignment="1">
      <alignment horizontal="right"/>
    </xf>
    <xf numFmtId="165" fontId="9" fillId="6" borderId="2" xfId="1" applyNumberFormat="1" applyFont="1" applyFill="1" applyBorder="1" applyAlignment="1">
      <alignment horizontal="right"/>
    </xf>
    <xf numFmtId="165" fontId="9" fillId="6" borderId="2" xfId="1" applyNumberFormat="1" applyFont="1" applyFill="1" applyBorder="1"/>
    <xf numFmtId="0" fontId="10" fillId="0" borderId="0" xfId="0" applyFont="1"/>
    <xf numFmtId="0" fontId="8" fillId="6" borderId="0" xfId="0" applyFont="1" applyFill="1" applyAlignment="1">
      <alignment horizontal="center" vertical="center" wrapText="1"/>
    </xf>
    <xf numFmtId="0" fontId="3" fillId="2" borderId="0" xfId="0" applyFont="1" applyFill="1" applyAlignment="1">
      <alignment horizontal="center"/>
    </xf>
    <xf numFmtId="0" fontId="3" fillId="3" borderId="0" xfId="0" applyFont="1" applyFill="1" applyAlignment="1">
      <alignment horizontal="center"/>
    </xf>
    <xf numFmtId="0" fontId="0" fillId="2" borderId="0" xfId="0" applyFill="1" applyAlignment="1">
      <alignment horizontal="right"/>
    </xf>
    <xf numFmtId="0" fontId="0" fillId="0" borderId="0" xfId="0" applyFill="1" applyAlignment="1">
      <alignment horizontal="right"/>
    </xf>
    <xf numFmtId="0" fontId="7" fillId="4" borderId="0" xfId="0" applyFont="1" applyFill="1" applyAlignment="1">
      <alignment horizontal="center"/>
    </xf>
    <xf numFmtId="0" fontId="12" fillId="6" borderId="1" xfId="0" applyFont="1" applyFill="1" applyBorder="1"/>
    <xf numFmtId="3" fontId="13" fillId="0" borderId="0" xfId="0" applyNumberFormat="1" applyFont="1"/>
    <xf numFmtId="0" fontId="13" fillId="0" borderId="0" xfId="0" applyFont="1"/>
    <xf numFmtId="165" fontId="12" fillId="6" borderId="2" xfId="1" applyNumberFormat="1" applyFont="1" applyFill="1" applyBorder="1"/>
    <xf numFmtId="165" fontId="13" fillId="0" borderId="0" xfId="0" applyNumberFormat="1" applyFont="1"/>
    <xf numFmtId="167" fontId="13" fillId="2" borderId="0" xfId="0" applyNumberFormat="1" applyFont="1" applyFill="1"/>
    <xf numFmtId="10" fontId="13" fillId="2" borderId="0" xfId="0" applyNumberFormat="1" applyFont="1" applyFill="1"/>
  </cellXfs>
  <cellStyles count="2">
    <cellStyle name="Normal" xfId="0" builtinId="0"/>
    <cellStyle name="Porcentagem" xfId="1" builtinId="5"/>
  </cellStyles>
  <dxfs count="0"/>
  <tableStyles count="0" defaultTableStyle="TableStyleMedium9" defaultPivotStyle="PivotStyleLight16"/>
  <colors>
    <mruColors>
      <color rgb="FF0059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0">
                <a:solidFill>
                  <a:sysClr val="windowText" lastClr="000000"/>
                </a:solidFill>
              </a:defRPr>
            </a:pPr>
            <a:r>
              <a:rPr lang="pt-BR" sz="3000">
                <a:solidFill>
                  <a:sysClr val="windowText" lastClr="000000"/>
                </a:solidFill>
              </a:rPr>
              <a:t>Growth on</a:t>
            </a:r>
            <a:r>
              <a:rPr lang="pt-BR" sz="3000" baseline="0">
                <a:solidFill>
                  <a:sysClr val="windowText" lastClr="000000"/>
                </a:solidFill>
              </a:rPr>
              <a:t> R$1</a:t>
            </a:r>
            <a:r>
              <a:rPr lang="pt-BR" sz="3000">
                <a:solidFill>
                  <a:sysClr val="windowText" lastClr="000000"/>
                </a:solidFill>
              </a:rPr>
              <a:t> invested</a:t>
            </a:r>
          </a:p>
        </c:rich>
      </c:tx>
      <c:layout>
        <c:manualLayout>
          <c:xMode val="edge"/>
          <c:yMode val="edge"/>
          <c:x val="0.34411648418696689"/>
          <c:y val="6.1219680873224172E-2"/>
        </c:manualLayout>
      </c:layout>
      <c:overlay val="0"/>
    </c:title>
    <c:autoTitleDeleted val="0"/>
    <c:plotArea>
      <c:layout>
        <c:manualLayout>
          <c:layoutTarget val="inner"/>
          <c:xMode val="edge"/>
          <c:yMode val="edge"/>
          <c:x val="7.9603272340958722E-2"/>
          <c:y val="0.10189043036287131"/>
          <c:w val="0.91776014528760397"/>
          <c:h val="0.74091421905595134"/>
        </c:manualLayout>
      </c:layout>
      <c:lineChart>
        <c:grouping val="standard"/>
        <c:varyColors val="0"/>
        <c:ser>
          <c:idx val="0"/>
          <c:order val="0"/>
          <c:tx>
            <c:v>SLC Agricola (ROE)</c:v>
          </c:tx>
          <c:spPr>
            <a:ln w="38100">
              <a:solidFill>
                <a:srgbClr val="00593F"/>
              </a:solidFill>
              <a:prstDash val="solid"/>
            </a:ln>
          </c:spPr>
          <c:marker>
            <c:symbol val="none"/>
          </c:marker>
          <c:dPt>
            <c:idx val="9"/>
            <c:bubble3D val="0"/>
            <c:spPr>
              <a:ln w="38100">
                <a:solidFill>
                  <a:srgbClr val="00593F"/>
                </a:solidFill>
                <a:prstDash val="solid"/>
              </a:ln>
            </c:spPr>
            <c:extLst>
              <c:ext xmlns:c16="http://schemas.microsoft.com/office/drawing/2014/chart" uri="{C3380CC4-5D6E-409C-BE32-E72D297353CC}">
                <c16:uniqueId val="{00000001-FF79-409C-9870-675B7A187687}"/>
              </c:ext>
            </c:extLst>
          </c:dPt>
          <c:dLbls>
            <c:dLbl>
              <c:idx val="12"/>
              <c:delete val="1"/>
              <c:extLst>
                <c:ext xmlns:c15="http://schemas.microsoft.com/office/drawing/2012/chart" uri="{CE6537A1-D6FC-4f65-9D91-7224C49458BB}"/>
                <c:ext xmlns:c16="http://schemas.microsoft.com/office/drawing/2014/chart" uri="{C3380CC4-5D6E-409C-BE32-E72D297353CC}">
                  <c16:uniqueId val="{00000013-4D5A-49D2-9AF7-EDE70F7C8FDE}"/>
                </c:ext>
              </c:extLst>
            </c:dLbl>
            <c:dLbl>
              <c:idx val="14"/>
              <c:layout>
                <c:manualLayout>
                  <c:x val="-2.6365348790209362E-3"/>
                  <c:y val="-4.0211640211640212E-2"/>
                </c:manualLayout>
              </c:layout>
              <c:tx>
                <c:rich>
                  <a:bodyPr/>
                  <a:lstStyle/>
                  <a:p>
                    <a:fld id="{9C49FF81-878D-455C-AEAE-97B7060C4CED}" type="VALUE">
                      <a:rPr lang="en-US">
                        <a:solidFill>
                          <a:srgbClr val="00593F"/>
                        </a:solidFill>
                      </a:rPr>
                      <a:pPr/>
                      <a:t>[VALOR]</a:t>
                    </a:fld>
                    <a:endParaRPr lang="pt-B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D7E-47D8-BF31-BC887B9C3BA8}"/>
                </c:ext>
              </c:extLst>
            </c:dLbl>
            <c:numFmt formatCode="#,##0.00" sourceLinked="0"/>
            <c:spPr>
              <a:noFill/>
              <a:ln>
                <a:noFill/>
              </a:ln>
              <a:effectLst/>
            </c:spPr>
            <c:txPr>
              <a:bodyPr wrap="square" lIns="38100" tIns="19050" rIns="38100" bIns="19050" anchor="ctr">
                <a:spAutoFit/>
              </a:bodyPr>
              <a:lstStyle/>
              <a:p>
                <a:pPr>
                  <a:defRPr sz="2400"/>
                </a:pPr>
                <a:endParaRPr lang="pt-B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 ENG'!$B$18:$B$32</c:f>
              <c:strCache>
                <c:ptCount val="15"/>
                <c:pt idx="0">
                  <c:v>Dec/2007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strCache>
            </c:strRef>
          </c:cat>
          <c:val>
            <c:numRef>
              <c:f>'Data ENG'!$D$18:$D$32</c:f>
              <c:numCache>
                <c:formatCode>0.0000</c:formatCode>
                <c:ptCount val="15"/>
                <c:pt idx="0" formatCode="General">
                  <c:v>1</c:v>
                </c:pt>
                <c:pt idx="1">
                  <c:v>1.1519981529737544</c:v>
                </c:pt>
                <c:pt idx="2">
                  <c:v>1.2720025569820252</c:v>
                </c:pt>
                <c:pt idx="3">
                  <c:v>1.2871894793573559</c:v>
                </c:pt>
                <c:pt idx="4">
                  <c:v>1.5289692895541125</c:v>
                </c:pt>
                <c:pt idx="5">
                  <c:v>1.7501166157303618</c:v>
                </c:pt>
                <c:pt idx="6">
                  <c:v>2.0972162255894204</c:v>
                </c:pt>
                <c:pt idx="7">
                  <c:v>2.464849363754817</c:v>
                </c:pt>
                <c:pt idx="8">
                  <c:v>2.6572896813542317</c:v>
                </c:pt>
                <c:pt idx="9">
                  <c:v>2.8244684436128478</c:v>
                </c:pt>
                <c:pt idx="10">
                  <c:v>3.0428764733597404</c:v>
                </c:pt>
                <c:pt idx="11">
                  <c:v>3.4268316397333427</c:v>
                </c:pt>
                <c:pt idx="12">
                  <c:v>3.7829436442734656</c:v>
                </c:pt>
                <c:pt idx="13">
                  <c:v>4.2431129765368363</c:v>
                </c:pt>
                <c:pt idx="14">
                  <c:v>4.9459787592622542</c:v>
                </c:pt>
              </c:numCache>
            </c:numRef>
          </c:val>
          <c:smooth val="0"/>
          <c:extLst>
            <c:ext xmlns:c16="http://schemas.microsoft.com/office/drawing/2014/chart" uri="{C3380CC4-5D6E-409C-BE32-E72D297353CC}">
              <c16:uniqueId val="{00000002-FF79-409C-9870-675B7A187687}"/>
            </c:ext>
          </c:extLst>
        </c:ser>
        <c:ser>
          <c:idx val="1"/>
          <c:order val="1"/>
          <c:tx>
            <c:v>SELIC Net (Br Fixed Income)</c:v>
          </c:tx>
          <c:spPr>
            <a:ln w="38100">
              <a:solidFill>
                <a:schemeClr val="tx2">
                  <a:lumMod val="75000"/>
                </a:schemeClr>
              </a:solidFill>
              <a:prstDash val="solid"/>
            </a:ln>
          </c:spPr>
          <c:marker>
            <c:symbol val="none"/>
          </c:marker>
          <c:dPt>
            <c:idx val="9"/>
            <c:bubble3D val="0"/>
            <c:spPr>
              <a:ln w="38100">
                <a:solidFill>
                  <a:schemeClr val="tx2">
                    <a:lumMod val="75000"/>
                  </a:schemeClr>
                </a:solidFill>
                <a:prstDash val="solid"/>
              </a:ln>
            </c:spPr>
            <c:extLst>
              <c:ext xmlns:c16="http://schemas.microsoft.com/office/drawing/2014/chart" uri="{C3380CC4-5D6E-409C-BE32-E72D297353CC}">
                <c16:uniqueId val="{00000004-FF79-409C-9870-675B7A187687}"/>
              </c:ext>
            </c:extLst>
          </c:dPt>
          <c:dLbls>
            <c:dLbl>
              <c:idx val="12"/>
              <c:delete val="1"/>
              <c:extLst>
                <c:ext xmlns:c15="http://schemas.microsoft.com/office/drawing/2012/chart" uri="{CE6537A1-D6FC-4f65-9D91-7224C49458BB}"/>
                <c:ext xmlns:c16="http://schemas.microsoft.com/office/drawing/2014/chart" uri="{C3380CC4-5D6E-409C-BE32-E72D297353CC}">
                  <c16:uniqueId val="{0000000C-4D5A-49D2-9AF7-EDE70F7C8FDE}"/>
                </c:ext>
              </c:extLst>
            </c:dLbl>
            <c:dLbl>
              <c:idx val="14"/>
              <c:layout>
                <c:manualLayout>
                  <c:x val="-1.3182674395106615E-3"/>
                  <c:y val="-4.0211640211640212E-2"/>
                </c:manualLayout>
              </c:layout>
              <c:tx>
                <c:rich>
                  <a:bodyPr/>
                  <a:lstStyle/>
                  <a:p>
                    <a:fld id="{326AFF02-6B1E-4B1B-A280-F79EB368EC03}" type="VALUE">
                      <a:rPr lang="en-US">
                        <a:solidFill>
                          <a:srgbClr val="002060"/>
                        </a:solidFill>
                      </a:rPr>
                      <a:pPr/>
                      <a:t>[VALOR]</a:t>
                    </a:fld>
                    <a:endParaRPr lang="pt-B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D7E-47D8-BF31-BC887B9C3BA8}"/>
                </c:ext>
              </c:extLst>
            </c:dLbl>
            <c:numFmt formatCode="#,##0.00" sourceLinked="0"/>
            <c:spPr>
              <a:noFill/>
              <a:ln>
                <a:noFill/>
              </a:ln>
              <a:effectLst/>
            </c:spPr>
            <c:txPr>
              <a:bodyPr wrap="square" lIns="38100" tIns="19050" rIns="38100" bIns="19050" anchor="ctr">
                <a:spAutoFit/>
              </a:bodyPr>
              <a:lstStyle/>
              <a:p>
                <a:pPr>
                  <a:defRPr sz="2400" b="0"/>
                </a:pPr>
                <a:endParaRPr lang="pt-B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'Data ENG'!$B$18:$B$32</c:f>
              <c:strCache>
                <c:ptCount val="15"/>
                <c:pt idx="0">
                  <c:v>Dec/2007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strCache>
            </c:strRef>
          </c:cat>
          <c:val>
            <c:numRef>
              <c:f>'Data ENG'!$G$18:$G$32</c:f>
              <c:numCache>
                <c:formatCode>0.000</c:formatCode>
                <c:ptCount val="15"/>
                <c:pt idx="0" formatCode="General">
                  <c:v>1</c:v>
                </c:pt>
                <c:pt idx="1">
                  <c:v>1.1052299999999999</c:v>
                </c:pt>
                <c:pt idx="2">
                  <c:v>1.1972956589999999</c:v>
                </c:pt>
                <c:pt idx="3">
                  <c:v>1.296521536739625</c:v>
                </c:pt>
                <c:pt idx="4">
                  <c:v>1.424358560262152</c:v>
                </c:pt>
                <c:pt idx="5">
                  <c:v>1.5260577614648696</c:v>
                </c:pt>
                <c:pt idx="6">
                  <c:v>1.630607978702828</c:v>
                </c:pt>
                <c:pt idx="7">
                  <c:v>1.7804363928259375</c:v>
                </c:pt>
                <c:pt idx="8">
                  <c:v>1.9808067044745685</c:v>
                </c:pt>
                <c:pt idx="9">
                  <c:v>2.2165227023070422</c:v>
                </c:pt>
                <c:pt idx="10">
                  <c:v>2.403608300995268</c:v>
                </c:pt>
                <c:pt idx="11">
                  <c:v>2.5347732059805796</c:v>
                </c:pt>
                <c:pt idx="12">
                  <c:v>2.6631848165955558</c:v>
                </c:pt>
                <c:pt idx="13">
                  <c:v>2.7256631323928877</c:v>
                </c:pt>
                <c:pt idx="14">
                  <c:v>2.828066296276889</c:v>
                </c:pt>
              </c:numCache>
            </c:numRef>
          </c:val>
          <c:smooth val="0"/>
          <c:extLst>
            <c:ext xmlns:c16="http://schemas.microsoft.com/office/drawing/2014/chart" uri="{C3380CC4-5D6E-409C-BE32-E72D297353CC}">
              <c16:uniqueId val="{0000000E-FF79-409C-9870-675B7A187687}"/>
            </c:ext>
          </c:extLst>
        </c:ser>
        <c:ser>
          <c:idx val="2"/>
          <c:order val="2"/>
          <c:tx>
            <c:v>SELIC Net + 3.5% (target)</c:v>
          </c:tx>
          <c:spPr>
            <a:ln w="38100">
              <a:solidFill>
                <a:srgbClr val="FF0000"/>
              </a:solidFill>
              <a:prstDash val="solid"/>
            </a:ln>
          </c:spPr>
          <c:marker>
            <c:symbol val="none"/>
          </c:marker>
          <c:dPt>
            <c:idx val="9"/>
            <c:bubble3D val="0"/>
            <c:spPr>
              <a:ln w="38100">
                <a:solidFill>
                  <a:srgbClr val="FF0000"/>
                </a:solidFill>
                <a:prstDash val="solid"/>
              </a:ln>
            </c:spPr>
            <c:extLst>
              <c:ext xmlns:c16="http://schemas.microsoft.com/office/drawing/2014/chart" uri="{C3380CC4-5D6E-409C-BE32-E72D297353CC}">
                <c16:uniqueId val="{00000010-FF79-409C-9870-675B7A187687}"/>
              </c:ext>
            </c:extLst>
          </c:dPt>
          <c:dLbls>
            <c:dLbl>
              <c:idx val="12"/>
              <c:delete val="1"/>
              <c:extLst>
                <c:ext xmlns:c15="http://schemas.microsoft.com/office/drawing/2012/chart" uri="{CE6537A1-D6FC-4f65-9D91-7224C49458BB}"/>
                <c:ext xmlns:c16="http://schemas.microsoft.com/office/drawing/2014/chart" uri="{C3380CC4-5D6E-409C-BE32-E72D297353CC}">
                  <c16:uniqueId val="{00000019-4D5A-49D2-9AF7-EDE70F7C8FDE}"/>
                </c:ext>
              </c:extLst>
            </c:dLbl>
            <c:dLbl>
              <c:idx val="14"/>
              <c:layout>
                <c:manualLayout>
                  <c:x val="-1.9334365760577068E-16"/>
                  <c:y val="5.0793650793650794E-2"/>
                </c:manualLayout>
              </c:layout>
              <c:tx>
                <c:rich>
                  <a:bodyPr/>
                  <a:lstStyle/>
                  <a:p>
                    <a:fld id="{4D02C647-41E0-4DBF-84FC-4B64C6F14C76}" type="VALUE">
                      <a:rPr lang="en-US">
                        <a:solidFill>
                          <a:srgbClr val="FF0000"/>
                        </a:solidFill>
                      </a:rPr>
                      <a:pPr/>
                      <a:t>[VALOR]</a:t>
                    </a:fld>
                    <a:endParaRPr lang="pt-B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DD7E-47D8-BF31-BC887B9C3BA8}"/>
                </c:ext>
              </c:extLst>
            </c:dLbl>
            <c:numFmt formatCode="#,##0.00" sourceLinked="0"/>
            <c:spPr>
              <a:noFill/>
              <a:ln>
                <a:noFill/>
              </a:ln>
              <a:effectLst/>
            </c:spPr>
            <c:txPr>
              <a:bodyPr wrap="square" lIns="38100" tIns="19050" rIns="38100" bIns="19050" anchor="ctr">
                <a:spAutoFit/>
              </a:bodyPr>
              <a:lstStyle/>
              <a:p>
                <a:pPr>
                  <a:defRPr sz="2400"/>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ENG'!$B$18:$B$32</c:f>
              <c:strCache>
                <c:ptCount val="15"/>
                <c:pt idx="0">
                  <c:v>Dec/2007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strCache>
            </c:strRef>
          </c:cat>
          <c:val>
            <c:numRef>
              <c:f>'Data ENG'!$K$18:$K$32</c:f>
              <c:numCache>
                <c:formatCode>00,000</c:formatCode>
                <c:ptCount val="15"/>
                <c:pt idx="0" formatCode="General">
                  <c:v>1</c:v>
                </c:pt>
                <c:pt idx="1">
                  <c:v>1.1402299999999999</c:v>
                </c:pt>
                <c:pt idx="2">
                  <c:v>1.2751192089999996</c:v>
                </c:pt>
                <c:pt idx="3">
                  <c:v>1.4254238857608745</c:v>
                </c:pt>
                <c:pt idx="4">
                  <c:v>1.6158605168985274</c:v>
                </c:pt>
                <c:pt idx="5">
                  <c:v>1.7877880758965303</c:v>
                </c:pt>
                <c:pt idx="6">
                  <c:v>1.9728420196325802</c:v>
                </c:pt>
                <c:pt idx="7">
                  <c:v>2.2231660792936601</c:v>
                </c:pt>
                <c:pt idx="8">
                  <c:v>2.5511720026326468</c:v>
                </c:pt>
                <c:pt idx="9">
                  <c:v>2.9440524910380743</c:v>
                </c:pt>
                <c:pt idx="10">
                  <c:v>3.2955870787304757</c:v>
                </c:pt>
                <c:pt idx="11">
                  <c:v>3.5907728133723644</c:v>
                </c:pt>
                <c:pt idx="12">
                  <c:v>3.8983584125658406</c:v>
                </c:pt>
                <c:pt idx="13">
                  <c:v>4.1262564453644393</c:v>
                </c:pt>
                <c:pt idx="14">
                  <c:v>4.425698875604537</c:v>
                </c:pt>
              </c:numCache>
            </c:numRef>
          </c:val>
          <c:smooth val="0"/>
          <c:extLst>
            <c:ext xmlns:c16="http://schemas.microsoft.com/office/drawing/2014/chart" uri="{C3380CC4-5D6E-409C-BE32-E72D297353CC}">
              <c16:uniqueId val="{00000011-FF79-409C-9870-675B7A187687}"/>
            </c:ext>
          </c:extLst>
        </c:ser>
        <c:dLbls>
          <c:showLegendKey val="0"/>
          <c:showVal val="0"/>
          <c:showCatName val="0"/>
          <c:showSerName val="0"/>
          <c:showPercent val="0"/>
          <c:showBubbleSize val="0"/>
        </c:dLbls>
        <c:smooth val="0"/>
        <c:axId val="141724672"/>
        <c:axId val="141746944"/>
      </c:lineChart>
      <c:catAx>
        <c:axId val="141724672"/>
        <c:scaling>
          <c:orientation val="minMax"/>
        </c:scaling>
        <c:delete val="0"/>
        <c:axPos val="b"/>
        <c:numFmt formatCode="m/d/yyyy" sourceLinked="0"/>
        <c:majorTickMark val="out"/>
        <c:minorTickMark val="none"/>
        <c:tickLblPos val="nextTo"/>
        <c:spPr>
          <a:noFill/>
        </c:spPr>
        <c:txPr>
          <a:bodyPr/>
          <a:lstStyle/>
          <a:p>
            <a:pPr>
              <a:defRPr sz="1600"/>
            </a:pPr>
            <a:endParaRPr lang="pt-BR"/>
          </a:p>
        </c:txPr>
        <c:crossAx val="141746944"/>
        <c:crosses val="autoZero"/>
        <c:auto val="1"/>
        <c:lblAlgn val="ctr"/>
        <c:lblOffset val="100"/>
        <c:noMultiLvlLbl val="0"/>
      </c:catAx>
      <c:valAx>
        <c:axId val="141746944"/>
        <c:scaling>
          <c:orientation val="minMax"/>
          <c:max val="5.3"/>
          <c:min val="0.8"/>
        </c:scaling>
        <c:delete val="0"/>
        <c:axPos val="l"/>
        <c:numFmt formatCode="0.00" sourceLinked="0"/>
        <c:majorTickMark val="out"/>
        <c:minorTickMark val="none"/>
        <c:tickLblPos val="nextTo"/>
        <c:txPr>
          <a:bodyPr/>
          <a:lstStyle/>
          <a:p>
            <a:pPr>
              <a:defRPr sz="1800"/>
            </a:pPr>
            <a:endParaRPr lang="pt-BR"/>
          </a:p>
        </c:txPr>
        <c:crossAx val="141724672"/>
        <c:crosses val="autoZero"/>
        <c:crossBetween val="between"/>
      </c:valAx>
      <c:spPr>
        <a:noFill/>
        <a:ln w="25400">
          <a:noFill/>
        </a:ln>
      </c:spPr>
    </c:plotArea>
    <c:legend>
      <c:legendPos val="r"/>
      <c:layout>
        <c:manualLayout>
          <c:xMode val="edge"/>
          <c:yMode val="edge"/>
          <c:x val="0.11633160010575204"/>
          <c:y val="0.13951756030496187"/>
          <c:w val="0.62786690730410466"/>
          <c:h val="0.2278839145677454"/>
        </c:manualLayout>
      </c:layout>
      <c:overlay val="0"/>
      <c:txPr>
        <a:bodyPr/>
        <a:lstStyle/>
        <a:p>
          <a:pPr>
            <a:defRPr sz="1800"/>
          </a:pPr>
          <a:endParaRPr lang="pt-BR"/>
        </a:p>
      </c:txPr>
    </c:legend>
    <c:plotVisOnly val="1"/>
    <c:dispBlanksAs val="gap"/>
    <c:showDLblsOverMax val="0"/>
  </c:chart>
  <c:spPr>
    <a:noFill/>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tabSelected="1" workbookViewId="0"/>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633857" cy="6000750"/>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0.11123</cdr:x>
      <cdr:y>0.35839</cdr:y>
    </cdr:from>
    <cdr:to>
      <cdr:x>0.5407</cdr:x>
      <cdr:y>0.5297</cdr:y>
    </cdr:to>
    <cdr:sp macro="" textlink="">
      <cdr:nvSpPr>
        <cdr:cNvPr id="2" name="CaixaDeTexto 1">
          <a:extLst xmlns:a="http://schemas.openxmlformats.org/drawingml/2006/main">
            <a:ext uri="{FF2B5EF4-FFF2-40B4-BE49-F238E27FC236}">
              <a16:creationId xmlns:a16="http://schemas.microsoft.com/office/drawing/2014/main" id="{B89931AF-FD44-4F57-ADA1-B73A3885732F}"/>
            </a:ext>
          </a:extLst>
        </cdr:cNvPr>
        <cdr:cNvSpPr txBox="1"/>
      </cdr:nvSpPr>
      <cdr:spPr>
        <a:xfrm xmlns:a="http://schemas.openxmlformats.org/drawingml/2006/main">
          <a:off x="1071591" y="2150586"/>
          <a:ext cx="4137452" cy="10279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800" b="1">
              <a:solidFill>
                <a:srgbClr val="00593F"/>
              </a:solidFill>
            </a:rPr>
            <a:t>SLC 2007-2017</a:t>
          </a:r>
          <a:r>
            <a:rPr lang="pt-BR" sz="1800" b="1" baseline="0">
              <a:solidFill>
                <a:srgbClr val="00593F"/>
              </a:solidFill>
            </a:rPr>
            <a:t> (anualiz.)</a:t>
          </a:r>
          <a:r>
            <a:rPr lang="pt-BR" sz="1800" b="1">
              <a:solidFill>
                <a:srgbClr val="00593F"/>
              </a:solidFill>
            </a:rPr>
            <a:t>:</a:t>
          </a:r>
          <a:r>
            <a:rPr lang="pt-BR" sz="1800" b="1" baseline="0">
              <a:solidFill>
                <a:srgbClr val="00593F"/>
              </a:solidFill>
            </a:rPr>
            <a:t> </a:t>
          </a:r>
          <a:r>
            <a:rPr lang="pt-BR" sz="1800" b="1">
              <a:solidFill>
                <a:srgbClr val="00593F"/>
              </a:solidFill>
            </a:rPr>
            <a:t>12.10%</a:t>
          </a:r>
        </a:p>
        <a:p xmlns:a="http://schemas.openxmlformats.org/drawingml/2006/main">
          <a:r>
            <a:rPr lang="pt-BR" sz="1800" b="1">
              <a:solidFill>
                <a:srgbClr val="0070C0"/>
              </a:solidFill>
            </a:rPr>
            <a:t>SELIC Net 2007-2017 (anualiz.):</a:t>
          </a:r>
          <a:r>
            <a:rPr lang="pt-BR" sz="1800" b="1" baseline="0">
              <a:solidFill>
                <a:srgbClr val="0070C0"/>
              </a:solidFill>
            </a:rPr>
            <a:t> 7</a:t>
          </a:r>
          <a:r>
            <a:rPr lang="pt-BR" sz="1800" b="1">
              <a:solidFill>
                <a:srgbClr val="0070C0"/>
              </a:solidFill>
            </a:rPr>
            <a:t>.71%</a:t>
          </a:r>
        </a:p>
        <a:p xmlns:a="http://schemas.openxmlformats.org/drawingml/2006/main">
          <a:r>
            <a:rPr lang="pt-BR" sz="1800" b="1">
              <a:solidFill>
                <a:srgbClr val="FF0000"/>
              </a:solidFill>
            </a:rPr>
            <a:t>SELIC Net + 3,5% (anualiz.):</a:t>
          </a:r>
          <a:r>
            <a:rPr lang="pt-BR" sz="1800" b="1" baseline="0">
              <a:solidFill>
                <a:srgbClr val="FF0000"/>
              </a:solidFill>
            </a:rPr>
            <a:t> 11.21%</a:t>
          </a:r>
          <a:endParaRPr lang="pt-BR" sz="1800" b="1">
            <a:solidFill>
              <a:srgbClr val="FF0000"/>
            </a:solidFill>
          </a:endParaRPr>
        </a:p>
      </cdr:txBody>
    </cdr:sp>
  </cdr:relSizeAnchor>
</c:userShape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49"/>
  <sheetViews>
    <sheetView showGridLines="0" topLeftCell="A13" zoomScale="70" zoomScaleNormal="70" workbookViewId="0">
      <selection activeCell="J27" sqref="J27"/>
    </sheetView>
  </sheetViews>
  <sheetFormatPr defaultRowHeight="15" x14ac:dyDescent="0.25"/>
  <cols>
    <col min="1" max="1" width="5.85546875" customWidth="1"/>
    <col min="2" max="2" width="50.85546875" bestFit="1" customWidth="1"/>
    <col min="3" max="3" width="12.140625" bestFit="1" customWidth="1"/>
    <col min="4" max="4" width="13" bestFit="1" customWidth="1"/>
    <col min="5" max="7" width="14.42578125" bestFit="1" customWidth="1"/>
    <col min="8" max="8" width="14" bestFit="1" customWidth="1"/>
    <col min="9" max="9" width="14.42578125" bestFit="1" customWidth="1"/>
    <col min="10" max="11" width="14.85546875" bestFit="1" customWidth="1"/>
    <col min="12" max="12" width="14.42578125" bestFit="1" customWidth="1"/>
    <col min="13" max="13" width="14.85546875" bestFit="1" customWidth="1"/>
    <col min="14" max="14" width="14.42578125" bestFit="1" customWidth="1"/>
    <col min="15" max="15" width="14.85546875" bestFit="1" customWidth="1"/>
    <col min="16" max="16" width="14.42578125" bestFit="1" customWidth="1"/>
    <col min="17" max="17" width="19.5703125" customWidth="1"/>
    <col min="18" max="18" width="12.7109375" bestFit="1" customWidth="1"/>
  </cols>
  <sheetData>
    <row r="2" spans="2:18" ht="15" customHeight="1" x14ac:dyDescent="0.25">
      <c r="B2" s="26" t="s">
        <v>8</v>
      </c>
      <c r="C2" s="26"/>
      <c r="D2" s="26"/>
      <c r="E2" s="26"/>
      <c r="F2" s="26"/>
      <c r="G2" s="26"/>
      <c r="H2" s="26"/>
      <c r="I2" s="26"/>
      <c r="J2" s="26"/>
      <c r="K2" s="26"/>
      <c r="L2" s="26"/>
      <c r="M2" s="26"/>
      <c r="N2" s="26"/>
      <c r="O2" s="26"/>
    </row>
    <row r="3" spans="2:18" x14ac:dyDescent="0.25">
      <c r="B3" s="26"/>
      <c r="C3" s="26"/>
      <c r="D3" s="26"/>
      <c r="E3" s="26"/>
      <c r="F3" s="26"/>
      <c r="G3" s="26"/>
      <c r="H3" s="26"/>
      <c r="I3" s="26"/>
      <c r="J3" s="26"/>
      <c r="K3" s="26"/>
      <c r="L3" s="26"/>
      <c r="M3" s="26"/>
      <c r="N3" s="26"/>
      <c r="O3" s="26"/>
    </row>
    <row r="4" spans="2:18" x14ac:dyDescent="0.25">
      <c r="B4" s="26"/>
      <c r="C4" s="26"/>
      <c r="D4" s="26"/>
      <c r="E4" s="26"/>
      <c r="F4" s="26"/>
      <c r="G4" s="26"/>
      <c r="H4" s="26"/>
      <c r="I4" s="26"/>
      <c r="J4" s="26"/>
      <c r="K4" s="26"/>
      <c r="L4" s="26"/>
      <c r="M4" s="26"/>
      <c r="N4" s="26"/>
      <c r="O4" s="26"/>
    </row>
    <row r="5" spans="2:18" x14ac:dyDescent="0.25">
      <c r="B5" s="26"/>
      <c r="C5" s="26"/>
      <c r="D5" s="26"/>
      <c r="E5" s="26"/>
      <c r="F5" s="26"/>
      <c r="G5" s="26"/>
      <c r="H5" s="26"/>
      <c r="I5" s="26"/>
      <c r="J5" s="26"/>
      <c r="K5" s="26"/>
      <c r="L5" s="26"/>
      <c r="M5" s="26"/>
      <c r="N5" s="26"/>
      <c r="O5" s="26"/>
    </row>
    <row r="6" spans="2:18" s="19" customFormat="1" x14ac:dyDescent="0.25"/>
    <row r="7" spans="2:18" s="4" customFormat="1" ht="18.75" x14ac:dyDescent="0.3">
      <c r="B7" s="17"/>
      <c r="C7" s="18">
        <v>2006</v>
      </c>
      <c r="D7" s="18">
        <v>2007</v>
      </c>
      <c r="E7" s="18">
        <v>2008</v>
      </c>
      <c r="F7" s="18">
        <v>2009</v>
      </c>
      <c r="G7" s="18">
        <v>2010</v>
      </c>
      <c r="H7" s="18">
        <v>2011</v>
      </c>
      <c r="I7" s="18">
        <v>2012</v>
      </c>
      <c r="J7" s="18">
        <v>2013</v>
      </c>
      <c r="K7" s="18">
        <v>2014</v>
      </c>
      <c r="L7" s="18">
        <v>2015</v>
      </c>
      <c r="M7" s="18">
        <v>2016</v>
      </c>
      <c r="N7" s="18">
        <v>2017</v>
      </c>
      <c r="O7" s="18">
        <v>2018</v>
      </c>
      <c r="P7" s="32">
        <v>2019</v>
      </c>
      <c r="Q7" s="32">
        <v>2020</v>
      </c>
      <c r="R7" s="32">
        <v>2021</v>
      </c>
    </row>
    <row r="8" spans="2:18" ht="18.75" x14ac:dyDescent="0.3">
      <c r="B8" t="s">
        <v>9</v>
      </c>
      <c r="C8" s="14"/>
      <c r="D8" s="13">
        <v>42819</v>
      </c>
      <c r="E8" s="13">
        <v>44611</v>
      </c>
      <c r="F8" s="13">
        <v>11233</v>
      </c>
      <c r="G8" s="13">
        <v>58613</v>
      </c>
      <c r="H8" s="13">
        <v>159992</v>
      </c>
      <c r="I8" s="12">
        <v>38105</v>
      </c>
      <c r="J8" s="12">
        <v>95573</v>
      </c>
      <c r="K8" s="12">
        <v>67898</v>
      </c>
      <c r="L8" s="12">
        <v>122528</v>
      </c>
      <c r="M8" s="12">
        <v>29945</v>
      </c>
      <c r="N8" s="12">
        <v>276113</v>
      </c>
      <c r="O8" s="12">
        <v>386186</v>
      </c>
      <c r="P8" s="33">
        <v>292893</v>
      </c>
      <c r="Q8" s="33">
        <v>488674</v>
      </c>
      <c r="R8" s="33">
        <v>1062116</v>
      </c>
    </row>
    <row r="9" spans="2:18" ht="18.75" x14ac:dyDescent="0.3">
      <c r="B9" t="s">
        <v>10</v>
      </c>
      <c r="C9" s="10"/>
      <c r="D9" s="12">
        <v>294140</v>
      </c>
      <c r="E9" s="12">
        <v>247448</v>
      </c>
      <c r="F9" s="12"/>
      <c r="G9" s="12"/>
      <c r="H9" s="12"/>
      <c r="I9" s="12"/>
      <c r="J9" s="12"/>
      <c r="K9" s="12"/>
      <c r="L9" s="12"/>
      <c r="M9" s="11"/>
      <c r="N9" s="11"/>
      <c r="O9" s="11"/>
      <c r="P9" s="34"/>
      <c r="Q9" s="34"/>
      <c r="R9" s="34"/>
    </row>
    <row r="10" spans="2:18" ht="18.75" x14ac:dyDescent="0.3">
      <c r="B10" t="s">
        <v>2</v>
      </c>
      <c r="C10" s="10"/>
      <c r="D10" s="12">
        <v>0</v>
      </c>
      <c r="E10" s="12">
        <v>-7504</v>
      </c>
      <c r="F10" s="12">
        <v>-10600</v>
      </c>
      <c r="G10" s="12">
        <v>-7100</v>
      </c>
      <c r="H10" s="12">
        <v>-15600</v>
      </c>
      <c r="I10" s="12">
        <v>-61800</v>
      </c>
      <c r="J10" s="12">
        <v>-15200</v>
      </c>
      <c r="K10" s="12">
        <v>38229</v>
      </c>
      <c r="L10" s="12">
        <v>27159</v>
      </c>
      <c r="M10" s="13">
        <v>-58200</v>
      </c>
      <c r="N10" s="13">
        <v>-214224</v>
      </c>
      <c r="O10" s="13">
        <v>-211000</v>
      </c>
      <c r="P10" s="33">
        <v>-176312</v>
      </c>
      <c r="Q10" s="33">
        <v>-147400</v>
      </c>
      <c r="R10" s="33">
        <v>-232038</v>
      </c>
    </row>
    <row r="11" spans="2:18" ht="18.75" x14ac:dyDescent="0.3">
      <c r="B11" t="s">
        <v>3</v>
      </c>
      <c r="C11" s="10"/>
      <c r="D11" s="12">
        <f>692600-48228</f>
        <v>644372</v>
      </c>
      <c r="E11" s="12">
        <v>171327</v>
      </c>
      <c r="F11" s="12">
        <v>158471</v>
      </c>
      <c r="G11" s="12">
        <v>-37263</v>
      </c>
      <c r="H11" s="12">
        <v>178572</v>
      </c>
      <c r="I11" s="12">
        <v>269311</v>
      </c>
      <c r="J11" s="12">
        <v>374672</v>
      </c>
      <c r="K11" s="12">
        <v>427501</v>
      </c>
      <c r="L11" s="12">
        <v>139777</v>
      </c>
      <c r="M11" s="12">
        <v>199636</v>
      </c>
      <c r="N11" s="12">
        <v>19319</v>
      </c>
      <c r="O11" s="12">
        <v>106144</v>
      </c>
      <c r="P11" s="33">
        <v>141808</v>
      </c>
      <c r="Q11" s="33">
        <v>216365</v>
      </c>
      <c r="R11" s="33">
        <v>2625826</v>
      </c>
    </row>
    <row r="12" spans="2:18" ht="18.75" x14ac:dyDescent="0.3">
      <c r="B12" t="s">
        <v>4</v>
      </c>
      <c r="C12" s="12">
        <v>191883</v>
      </c>
      <c r="D12" s="21">
        <f>C12+D8+D9+D10+D11</f>
        <v>1173214</v>
      </c>
      <c r="E12" s="12">
        <f>D12+SUM(E8:E11)</f>
        <v>1629096</v>
      </c>
      <c r="F12" s="12">
        <f>E12+SUM(F8:F11)</f>
        <v>1788200</v>
      </c>
      <c r="G12" s="12">
        <f t="shared" ref="G12:L12" si="0">F12+SUM(G8:G11)</f>
        <v>1802450</v>
      </c>
      <c r="H12" s="12">
        <f t="shared" si="0"/>
        <v>2125414</v>
      </c>
      <c r="I12" s="12">
        <f t="shared" si="0"/>
        <v>2371030</v>
      </c>
      <c r="J12" s="12">
        <f t="shared" si="0"/>
        <v>2826075</v>
      </c>
      <c r="K12" s="12">
        <f t="shared" si="0"/>
        <v>3359703</v>
      </c>
      <c r="L12" s="12">
        <f t="shared" si="0"/>
        <v>3649167</v>
      </c>
      <c r="M12" s="12">
        <f>L12+SUM(M8:M11)</f>
        <v>3820548</v>
      </c>
      <c r="N12" s="12">
        <f>M12+SUM(N8:N11)</f>
        <v>3901756</v>
      </c>
      <c r="O12" s="12">
        <f>N12+SUM(O8:O11)</f>
        <v>4183086</v>
      </c>
      <c r="P12" s="33">
        <f t="shared" ref="P12:R12" si="1">O12+SUM(P8:P11)</f>
        <v>4441475</v>
      </c>
      <c r="Q12" s="33">
        <f t="shared" si="1"/>
        <v>4999114</v>
      </c>
      <c r="R12" s="33">
        <f t="shared" si="1"/>
        <v>8455018</v>
      </c>
    </row>
    <row r="13" spans="2:18" s="25" customFormat="1" ht="21" x14ac:dyDescent="0.35">
      <c r="B13" s="22" t="s">
        <v>6</v>
      </c>
      <c r="C13" s="22" t="s">
        <v>1</v>
      </c>
      <c r="D13" s="23" t="s">
        <v>1</v>
      </c>
      <c r="E13" s="24">
        <f>SUM(E8+E11)/(D12+E9)</f>
        <v>0.15199815297375449</v>
      </c>
      <c r="F13" s="24">
        <f t="shared" ref="F13:L13" si="2">SUM(F8+F11)/E12</f>
        <v>0.10417065660955524</v>
      </c>
      <c r="G13" s="24">
        <f t="shared" si="2"/>
        <v>1.1939380382507549E-2</v>
      </c>
      <c r="H13" s="24">
        <f t="shared" si="2"/>
        <v>0.1878354461982302</v>
      </c>
      <c r="I13" s="24">
        <f t="shared" si="2"/>
        <v>0.1446381740216259</v>
      </c>
      <c r="J13" s="24">
        <f t="shared" si="2"/>
        <v>0.19832941801664256</v>
      </c>
      <c r="K13" s="24">
        <f t="shared" si="2"/>
        <v>0.17529577240519095</v>
      </c>
      <c r="L13" s="24">
        <f t="shared" si="2"/>
        <v>7.8073865457750288E-2</v>
      </c>
      <c r="M13" s="24">
        <f>SUM(M8+M11)/L12</f>
        <v>6.2913262122561125E-2</v>
      </c>
      <c r="N13" s="24">
        <f>SUM(N8+N11)/M12</f>
        <v>7.7327126893838263E-2</v>
      </c>
      <c r="O13" s="24">
        <f>SUM(O8+O11)/N12</f>
        <v>0.12618164744284369</v>
      </c>
      <c r="P13" s="35">
        <f t="shared" ref="P13:R13" si="3">SUM(P8+P11)/O12</f>
        <v>0.10391873368130609</v>
      </c>
      <c r="Q13" s="35">
        <f t="shared" si="3"/>
        <v>0.15873983305095718</v>
      </c>
      <c r="R13" s="35">
        <f t="shared" si="3"/>
        <v>0.7377191238287425</v>
      </c>
    </row>
    <row r="14" spans="2:18" ht="18.75" x14ac:dyDescent="0.3">
      <c r="P14" s="36">
        <f t="shared" ref="P14:R14" si="4">AVERAGE($E$13:$Q$13)</f>
        <v>0.12164318994282795</v>
      </c>
      <c r="Q14" s="36">
        <f>AVERAGE($E$13:$Q$13)</f>
        <v>0.12164318994282795</v>
      </c>
      <c r="R14" s="36">
        <f>AVERAGE($E$13:$R$13)</f>
        <v>0.16564861379182186</v>
      </c>
    </row>
    <row r="16" spans="2:18" x14ac:dyDescent="0.25">
      <c r="B16" s="27" t="s">
        <v>0</v>
      </c>
      <c r="C16" s="27"/>
      <c r="D16" s="27"/>
      <c r="F16" s="28" t="s">
        <v>11</v>
      </c>
      <c r="G16" s="28"/>
      <c r="H16" s="28"/>
      <c r="J16" s="31" t="s">
        <v>7</v>
      </c>
      <c r="K16" s="31"/>
      <c r="L16" s="31"/>
    </row>
    <row r="18" spans="2:11" x14ac:dyDescent="0.25">
      <c r="B18" s="20" t="s">
        <v>5</v>
      </c>
      <c r="D18">
        <v>1</v>
      </c>
      <c r="G18">
        <v>1</v>
      </c>
      <c r="K18">
        <v>1</v>
      </c>
    </row>
    <row r="19" spans="2:11" x14ac:dyDescent="0.25">
      <c r="B19">
        <v>2008</v>
      </c>
      <c r="C19" s="2">
        <v>1.1519981529737544</v>
      </c>
      <c r="D19" s="2">
        <v>1.1519981529737544</v>
      </c>
      <c r="F19" s="2">
        <v>1.1052299999999999</v>
      </c>
      <c r="G19" s="1">
        <v>1.1052299999999999</v>
      </c>
      <c r="J19" s="2">
        <v>1.1402299999999999</v>
      </c>
      <c r="K19" s="2">
        <v>1.1402299999999999</v>
      </c>
    </row>
    <row r="20" spans="2:11" x14ac:dyDescent="0.25">
      <c r="B20">
        <v>2009</v>
      </c>
      <c r="C20" s="2">
        <v>1.1041706566095553</v>
      </c>
      <c r="D20" s="2">
        <v>1.2720025569820252</v>
      </c>
      <c r="F20">
        <v>1.0832999999999999</v>
      </c>
      <c r="G20" s="1">
        <v>1.1972956589999999</v>
      </c>
      <c r="J20" s="2">
        <v>1.1182999999999998</v>
      </c>
      <c r="K20" s="2">
        <v>1.2751192089999996</v>
      </c>
    </row>
    <row r="21" spans="2:11" x14ac:dyDescent="0.25">
      <c r="B21">
        <v>2010</v>
      </c>
      <c r="C21" s="2">
        <v>1.0119393803825076</v>
      </c>
      <c r="D21" s="2">
        <v>1.2871894793573559</v>
      </c>
      <c r="F21" s="2">
        <v>1.082875</v>
      </c>
      <c r="G21" s="1">
        <v>1.296521536739625</v>
      </c>
      <c r="J21" s="2">
        <v>1.117875</v>
      </c>
      <c r="K21" s="2">
        <v>1.4254238857608745</v>
      </c>
    </row>
    <row r="22" spans="2:11" x14ac:dyDescent="0.25">
      <c r="B22">
        <v>2011</v>
      </c>
      <c r="C22" s="2">
        <v>1.1878354461982301</v>
      </c>
      <c r="D22" s="2">
        <v>1.5289692895541125</v>
      </c>
      <c r="F22" s="2">
        <v>1.0986</v>
      </c>
      <c r="G22" s="1">
        <v>1.424358560262152</v>
      </c>
      <c r="J22" s="2">
        <v>1.1335999999999999</v>
      </c>
      <c r="K22" s="2">
        <v>1.6158605168985274</v>
      </c>
    </row>
    <row r="23" spans="2:11" x14ac:dyDescent="0.25">
      <c r="B23">
        <v>2012</v>
      </c>
      <c r="C23" s="2">
        <v>1.1446381740216258</v>
      </c>
      <c r="D23" s="2">
        <v>1.7501166157303618</v>
      </c>
      <c r="F23" s="2">
        <v>1.0713999999999999</v>
      </c>
      <c r="G23" s="1">
        <v>1.5260577614648696</v>
      </c>
      <c r="J23" s="2">
        <v>1.1063999999999998</v>
      </c>
      <c r="K23" s="2">
        <v>1.7877880758965303</v>
      </c>
    </row>
    <row r="24" spans="2:11" x14ac:dyDescent="0.25">
      <c r="B24">
        <v>2013</v>
      </c>
      <c r="C24" s="2">
        <v>1.1983294180166426</v>
      </c>
      <c r="D24" s="2">
        <v>2.0972162255894204</v>
      </c>
      <c r="F24" s="2">
        <v>1.0685100000000001</v>
      </c>
      <c r="G24" s="1">
        <v>1.630607978702828</v>
      </c>
      <c r="J24" s="2">
        <v>1.10351</v>
      </c>
      <c r="K24" s="2">
        <v>1.9728420196325802</v>
      </c>
    </row>
    <row r="25" spans="2:11" x14ac:dyDescent="0.25">
      <c r="B25">
        <v>2014</v>
      </c>
      <c r="C25" s="2">
        <v>1.1752957724051909</v>
      </c>
      <c r="D25" s="2">
        <v>2.464849363754817</v>
      </c>
      <c r="F25" s="2">
        <v>1.091885</v>
      </c>
      <c r="G25" s="1">
        <v>1.7804363928259375</v>
      </c>
      <c r="J25" s="2">
        <v>1.1268849999999999</v>
      </c>
      <c r="K25" s="2">
        <v>2.2231660792936601</v>
      </c>
    </row>
    <row r="26" spans="2:11" x14ac:dyDescent="0.25">
      <c r="B26">
        <v>2015</v>
      </c>
      <c r="C26" s="2">
        <v>1.0780738654577502</v>
      </c>
      <c r="D26" s="2">
        <v>2.6572896813542317</v>
      </c>
      <c r="F26" s="2">
        <v>1.1125400000000001</v>
      </c>
      <c r="G26" s="1">
        <v>1.9808067044745685</v>
      </c>
      <c r="J26" s="2">
        <v>1.14754</v>
      </c>
      <c r="K26" s="2">
        <v>2.5511720026326468</v>
      </c>
    </row>
    <row r="27" spans="2:11" x14ac:dyDescent="0.25">
      <c r="B27">
        <v>2016</v>
      </c>
      <c r="C27" s="2">
        <v>1.0629132621225612</v>
      </c>
      <c r="D27" s="2">
        <v>2.8244684436128478</v>
      </c>
      <c r="F27" s="8">
        <v>1.119</v>
      </c>
      <c r="G27" s="1">
        <v>2.2165227023070422</v>
      </c>
      <c r="J27" s="2">
        <v>1.1539999999999999</v>
      </c>
      <c r="K27" s="2">
        <v>2.9440524910380743</v>
      </c>
    </row>
    <row r="28" spans="2:11" x14ac:dyDescent="0.25">
      <c r="B28">
        <v>2017</v>
      </c>
      <c r="C28" s="2">
        <v>1.0773271268938382</v>
      </c>
      <c r="D28" s="2">
        <v>3.0428764733597404</v>
      </c>
      <c r="F28" s="8">
        <v>1.0844050000000001</v>
      </c>
      <c r="G28" s="1">
        <v>2.403608300995268</v>
      </c>
      <c r="J28" s="2">
        <v>1.119405</v>
      </c>
      <c r="K28" s="2">
        <v>3.2955870787304757</v>
      </c>
    </row>
    <row r="29" spans="2:11" x14ac:dyDescent="0.25">
      <c r="B29">
        <v>2018</v>
      </c>
      <c r="C29" s="2">
        <v>1.1261816474428437</v>
      </c>
      <c r="D29" s="2">
        <v>3.4268316397333427</v>
      </c>
      <c r="F29" s="8">
        <v>1.05457</v>
      </c>
      <c r="G29" s="1">
        <v>2.5347732059805796</v>
      </c>
      <c r="J29" s="2">
        <v>1.0895699999999999</v>
      </c>
      <c r="K29" s="2">
        <v>3.5907728133723644</v>
      </c>
    </row>
    <row r="30" spans="2:11" x14ac:dyDescent="0.25">
      <c r="B30">
        <v>2019</v>
      </c>
      <c r="C30" s="2">
        <f>1+P13</f>
        <v>1.1039187336813061</v>
      </c>
      <c r="D30" s="2">
        <f t="shared" ref="D30:D32" si="5">D29*C30</f>
        <v>3.7829436442734656</v>
      </c>
      <c r="F30" s="2">
        <f>1+(0.0596*0.85)</f>
        <v>1.0506599999999999</v>
      </c>
      <c r="G30" s="1">
        <f t="shared" ref="G30:G32" si="6">G29*F30</f>
        <v>2.6631848165955558</v>
      </c>
      <c r="I30" s="2"/>
      <c r="J30" s="2">
        <f>F30+0.035</f>
        <v>1.0856599999999998</v>
      </c>
      <c r="K30" s="2">
        <f>K29*J30</f>
        <v>3.8983584125658406</v>
      </c>
    </row>
    <row r="31" spans="2:11" x14ac:dyDescent="0.25">
      <c r="B31">
        <v>2020</v>
      </c>
      <c r="C31" s="2">
        <f>1+Q14</f>
        <v>1.1216431899428279</v>
      </c>
      <c r="D31" s="2">
        <f t="shared" si="5"/>
        <v>4.2431129765368363</v>
      </c>
      <c r="F31" s="2">
        <f>1+(0.0276*0.85)</f>
        <v>1.02346</v>
      </c>
      <c r="G31" s="1">
        <f t="shared" si="6"/>
        <v>2.7256631323928877</v>
      </c>
      <c r="I31" s="2"/>
      <c r="J31" s="2">
        <f t="shared" ref="J31:J32" si="7">F31+0.035</f>
        <v>1.05846</v>
      </c>
      <c r="K31" s="2">
        <f t="shared" ref="K30:K32" si="8">K30*J31</f>
        <v>4.1262564453644393</v>
      </c>
    </row>
    <row r="32" spans="2:11" x14ac:dyDescent="0.25">
      <c r="B32">
        <v>2021</v>
      </c>
      <c r="C32" s="2">
        <f>1+R14</f>
        <v>1.1656486137918218</v>
      </c>
      <c r="D32" s="2">
        <f t="shared" si="5"/>
        <v>4.9459787592622542</v>
      </c>
      <c r="F32" s="2">
        <f>1+(0.0442*0.85)</f>
        <v>1.0375700000000001</v>
      </c>
      <c r="G32" s="1">
        <f t="shared" si="6"/>
        <v>2.828066296276889</v>
      </c>
      <c r="I32" s="2"/>
      <c r="J32" s="2">
        <f t="shared" si="7"/>
        <v>1.07257</v>
      </c>
      <c r="K32" s="2">
        <f t="shared" si="8"/>
        <v>4.425698875604537</v>
      </c>
    </row>
    <row r="33" spans="2:11" ht="18.75" x14ac:dyDescent="0.3">
      <c r="B33" s="29" t="s">
        <v>12</v>
      </c>
      <c r="C33" s="29"/>
      <c r="D33" s="37">
        <f>D32-D18</f>
        <v>3.9459787592622542</v>
      </c>
      <c r="F33" s="3"/>
      <c r="G33" s="37">
        <f>G32-G18</f>
        <v>1.828066296276889</v>
      </c>
      <c r="J33" s="3"/>
      <c r="K33" s="37">
        <f>K32-K18</f>
        <v>3.425698875604537</v>
      </c>
    </row>
    <row r="34" spans="2:11" ht="18.75" x14ac:dyDescent="0.3">
      <c r="B34" s="29"/>
      <c r="C34" s="29"/>
      <c r="D34" s="38">
        <f>((1+D33)^(1/14))-1</f>
        <v>0.12095827213627341</v>
      </c>
      <c r="F34" s="3"/>
      <c r="G34" s="38">
        <f>((1+G33)^(1/14))-1</f>
        <v>7.7083210398300128E-2</v>
      </c>
      <c r="H34" s="5"/>
      <c r="J34" s="3"/>
      <c r="K34" s="38">
        <f>((1+K33)^(1/14))-1</f>
        <v>0.11209416357006119</v>
      </c>
    </row>
    <row r="35" spans="2:11" x14ac:dyDescent="0.25">
      <c r="B35" s="30"/>
      <c r="C35" s="30"/>
      <c r="D35" s="15"/>
      <c r="F35" s="10"/>
      <c r="G35" s="15"/>
      <c r="H35" s="6"/>
    </row>
    <row r="36" spans="2:11" x14ac:dyDescent="0.25">
      <c r="B36" s="30"/>
      <c r="C36" s="30"/>
      <c r="D36" s="16"/>
      <c r="F36" s="10"/>
      <c r="G36" s="16"/>
      <c r="H36" s="7"/>
    </row>
    <row r="37" spans="2:11" x14ac:dyDescent="0.25">
      <c r="B37" s="10"/>
      <c r="C37" s="10"/>
      <c r="D37" s="10"/>
    </row>
    <row r="38" spans="2:11" x14ac:dyDescent="0.25">
      <c r="F38" s="9"/>
      <c r="J38" s="9"/>
    </row>
    <row r="48" spans="2:11" x14ac:dyDescent="0.25">
      <c r="E48" s="1"/>
    </row>
    <row r="49" spans="5:5" x14ac:dyDescent="0.25">
      <c r="E49" s="1"/>
    </row>
  </sheetData>
  <mergeCells count="6">
    <mergeCell ref="B2:O5"/>
    <mergeCell ref="B16:D16"/>
    <mergeCell ref="F16:H16"/>
    <mergeCell ref="B33:C34"/>
    <mergeCell ref="B35:C36"/>
    <mergeCell ref="J16:L16"/>
  </mergeCells>
  <pageMargins left="0.51181102362204722" right="0.51181102362204722" top="0.78740157480314965" bottom="0.78740157480314965" header="0.31496062992125984" footer="0.31496062992125984"/>
  <pageSetup paperSize="9" scale="63" orientation="landscape" r:id="rId1"/>
  <ignoredErrors>
    <ignoredError sqref="E12 F12:M12"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E004AB5DACC946B9DF68C3C2C54DFD" ma:contentTypeVersion="13" ma:contentTypeDescription="Create a new document." ma:contentTypeScope="" ma:versionID="441834e100064e8f68ddf7c2b3aeda2b">
  <xsd:schema xmlns:xsd="http://www.w3.org/2001/XMLSchema" xmlns:xs="http://www.w3.org/2001/XMLSchema" xmlns:p="http://schemas.microsoft.com/office/2006/metadata/properties" xmlns:ns2="29dfc1a8-b777-4321-a74f-896313141591" xmlns:ns3="4c99e0e0-a7ff-498c-a891-888aae3c0d40" targetNamespace="http://schemas.microsoft.com/office/2006/metadata/properties" ma:root="true" ma:fieldsID="9fa7b2af52a58578d1f52741523c745f" ns2:_="" ns3:_="">
    <xsd:import namespace="29dfc1a8-b777-4321-a74f-896313141591"/>
    <xsd:import namespace="4c99e0e0-a7ff-498c-a891-888aae3c0d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fc1a8-b777-4321-a74f-896313141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99e0e0-a7ff-498c-a891-888aae3c0d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BB13C2-4B31-465B-8E04-7A488D9471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D48EC1-F9A5-4055-9F84-0886CDB6A4CA}">
  <ds:schemaRefs>
    <ds:schemaRef ds:uri="http://schemas.microsoft.com/sharepoint/v3/contenttype/forms"/>
  </ds:schemaRefs>
</ds:datastoreItem>
</file>

<file path=customXml/itemProps3.xml><?xml version="1.0" encoding="utf-8"?>
<ds:datastoreItem xmlns:ds="http://schemas.openxmlformats.org/officeDocument/2006/customXml" ds:itemID="{DE650B15-914C-46A6-BFB1-90AFE4336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1</vt:i4>
      </vt:variant>
      <vt:variant>
        <vt:lpstr>Gráficos</vt:lpstr>
      </vt:variant>
      <vt:variant>
        <vt:i4>1</vt:i4>
      </vt:variant>
      <vt:variant>
        <vt:lpstr>Intervalos Nomeados</vt:lpstr>
      </vt:variant>
      <vt:variant>
        <vt:i4>1</vt:i4>
      </vt:variant>
    </vt:vector>
  </HeadingPairs>
  <TitlesOfParts>
    <vt:vector size="3" baseType="lpstr">
      <vt:lpstr>Data ENG</vt:lpstr>
      <vt:lpstr>GRAF ENG</vt:lpstr>
      <vt:lpstr>'Data ENG'!Area_de_impressao</vt:lpstr>
    </vt:vector>
  </TitlesOfParts>
  <Company>Grupo 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frederico.logemann</dc:creator>
  <cp:lastModifiedBy>Stefano Bing - SLC Agrícola</cp:lastModifiedBy>
  <cp:lastPrinted>2016-06-27T11:58:44Z</cp:lastPrinted>
  <dcterms:created xsi:type="dcterms:W3CDTF">2016-06-24T14:13:50Z</dcterms:created>
  <dcterms:modified xsi:type="dcterms:W3CDTF">2022-03-22T16:47:02Z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0x01010038E004AB5DACC946B9DF68C3C2C54DFD</vt:lpwstr>
  </property>
</Properties>
</file>