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620" tabRatio="646"/>
  </bookViews>
  <sheets>
    <sheet name="Cover" sheetId="6" r:id="rId1"/>
    <sheet name="Informações Operacionais " sheetId="5" r:id="rId2"/>
    <sheet name="Balanço Patrimonial " sheetId="8" r:id="rId3"/>
    <sheet name="DRE " sheetId="4" r:id="rId4"/>
    <sheet name="Fluxo de Caixa " sheetId="1" r:id="rId5"/>
  </sheets>
  <definedNames>
    <definedName name="_xlnm.Print_Area" localSheetId="0">Cover!$A$1:$U$38</definedName>
  </definedNames>
  <calcPr calcId="145621"/>
</workbook>
</file>

<file path=xl/calcChain.xml><?xml version="1.0" encoding="utf-8"?>
<calcChain xmlns="http://schemas.openxmlformats.org/spreadsheetml/2006/main">
  <c r="F54" i="1" l="1"/>
  <c r="E54" i="1"/>
  <c r="F44" i="1"/>
  <c r="E44" i="1"/>
  <c r="F34" i="1"/>
  <c r="E34" i="1"/>
  <c r="E32" i="1"/>
  <c r="F32" i="1"/>
  <c r="E19" i="4"/>
  <c r="E8" i="4"/>
  <c r="F35" i="4"/>
  <c r="F19" i="4"/>
  <c r="F33" i="4"/>
  <c r="F8" i="4"/>
  <c r="E9" i="4"/>
  <c r="F23" i="4"/>
  <c r="E23" i="4"/>
  <c r="F12" i="4"/>
  <c r="F9" i="4"/>
  <c r="F11" i="4" s="1"/>
  <c r="F4" i="4"/>
  <c r="E4" i="4"/>
  <c r="E54" i="8"/>
  <c r="E52" i="8"/>
  <c r="E51" i="8"/>
  <c r="E50" i="8"/>
  <c r="E49" i="8"/>
  <c r="E48" i="8"/>
  <c r="E39" i="8"/>
  <c r="E41" i="8"/>
  <c r="E40" i="8"/>
  <c r="E38" i="8"/>
  <c r="E37" i="8"/>
  <c r="E32" i="8"/>
  <c r="E31" i="8"/>
  <c r="E30" i="8"/>
  <c r="E29" i="8"/>
  <c r="E28" i="8"/>
  <c r="E27" i="8"/>
  <c r="E26" i="8"/>
  <c r="E25" i="8"/>
  <c r="E24" i="8"/>
  <c r="E23" i="8" s="1"/>
  <c r="E33" i="8"/>
  <c r="E21" i="8"/>
  <c r="E20" i="8"/>
  <c r="E19" i="8"/>
  <c r="E18" i="8" s="1"/>
  <c r="E17" i="8"/>
  <c r="E16" i="8"/>
  <c r="E15" i="8"/>
  <c r="E14" i="8"/>
  <c r="E13" i="8"/>
  <c r="H18" i="8"/>
  <c r="G18" i="8"/>
  <c r="F18" i="8"/>
  <c r="E9" i="8"/>
  <c r="E8" i="8"/>
  <c r="E7" i="8"/>
  <c r="E6" i="8"/>
  <c r="E5" i="8"/>
  <c r="F47" i="8"/>
  <c r="F46" i="8" s="1"/>
  <c r="F36" i="8"/>
  <c r="F35" i="8" s="1"/>
  <c r="F23" i="8"/>
  <c r="E11" i="8"/>
  <c r="F11" i="8"/>
  <c r="F10" i="8" s="1"/>
  <c r="F4" i="8"/>
  <c r="E22" i="5"/>
  <c r="E21" i="5"/>
  <c r="F21" i="5"/>
  <c r="E20" i="5"/>
  <c r="E18" i="5"/>
  <c r="G17" i="5"/>
  <c r="E17" i="5"/>
  <c r="E15" i="5"/>
  <c r="E12" i="5"/>
  <c r="G12" i="5"/>
  <c r="G11" i="5"/>
  <c r="E11" i="5"/>
  <c r="E10" i="5"/>
  <c r="F7" i="5"/>
  <c r="E7" i="5"/>
  <c r="E6" i="5"/>
  <c r="G6" i="5"/>
  <c r="E5" i="5"/>
  <c r="G4" i="4"/>
  <c r="H4" i="4"/>
  <c r="G8" i="4"/>
  <c r="G9" i="4" s="1"/>
  <c r="G11" i="4" s="1"/>
  <c r="G21" i="4" s="1"/>
  <c r="H8" i="4"/>
  <c r="H9" i="4"/>
  <c r="H11" i="4" s="1"/>
  <c r="G12" i="4"/>
  <c r="G19" i="4"/>
  <c r="H19" i="4"/>
  <c r="H12" i="4" s="1"/>
  <c r="G23" i="4"/>
  <c r="G26" i="4" s="1"/>
  <c r="H23" i="4"/>
  <c r="H26" i="4"/>
  <c r="G33" i="4"/>
  <c r="G35" i="4" s="1"/>
  <c r="H33" i="4"/>
  <c r="H35" i="4"/>
  <c r="F26" i="4" l="1"/>
  <c r="E12" i="4"/>
  <c r="F21" i="4"/>
  <c r="E11" i="4"/>
  <c r="E47" i="8"/>
  <c r="E46" i="8" s="1"/>
  <c r="E36" i="8"/>
  <c r="E35" i="8" s="1"/>
  <c r="F55" i="8"/>
  <c r="E10" i="8"/>
  <c r="F22" i="8"/>
  <c r="E4" i="8"/>
  <c r="E22" i="8" s="1"/>
  <c r="H21" i="4"/>
  <c r="G36" i="8"/>
  <c r="G23" i="8"/>
  <c r="E26" i="4" l="1"/>
  <c r="E29" i="4" s="1"/>
  <c r="E33" i="4" s="1"/>
  <c r="E35" i="4" s="1"/>
  <c r="E21" i="4"/>
  <c r="E22" i="4" s="1"/>
  <c r="E55" i="8"/>
  <c r="H54" i="1"/>
  <c r="G54" i="1"/>
  <c r="H44" i="1"/>
  <c r="G44" i="1"/>
  <c r="I44" i="1"/>
  <c r="G32" i="1"/>
  <c r="G34" i="1" s="1"/>
  <c r="G47" i="8"/>
  <c r="G55" i="8" s="1"/>
  <c r="G11" i="8"/>
  <c r="G10" i="8"/>
  <c r="G4" i="8"/>
  <c r="G22" i="8" s="1"/>
  <c r="H47" i="8"/>
  <c r="H36" i="8"/>
  <c r="H23" i="8"/>
  <c r="H22" i="8"/>
  <c r="H11" i="8"/>
  <c r="H10" i="8" s="1"/>
  <c r="H4" i="8"/>
  <c r="I19" i="4"/>
  <c r="H55" i="8" l="1"/>
  <c r="I32" i="1"/>
  <c r="I34" i="1" s="1"/>
  <c r="I54" i="1"/>
  <c r="G21" i="5"/>
  <c r="H21" i="5"/>
  <c r="L21" i="5"/>
  <c r="K21" i="5"/>
  <c r="M6" i="5"/>
  <c r="J8" i="4" l="1"/>
  <c r="I8" i="4"/>
  <c r="I9" i="4" s="1"/>
  <c r="Y47" i="8"/>
  <c r="X47" i="8"/>
  <c r="W47" i="8"/>
  <c r="V47" i="8"/>
  <c r="U47" i="8"/>
  <c r="I36" i="8"/>
  <c r="O23" i="8"/>
  <c r="X18" i="8"/>
  <c r="W18" i="8"/>
  <c r="S18" i="8"/>
  <c r="S4" i="8"/>
  <c r="Y22" i="5"/>
  <c r="Y21" i="5"/>
  <c r="Y20" i="5"/>
  <c r="Y10" i="5"/>
  <c r="Y13" i="5"/>
  <c r="Y15" i="5"/>
  <c r="Y7" i="5"/>
  <c r="Y6" i="5"/>
  <c r="Y5" i="5"/>
  <c r="S7" i="5"/>
  <c r="S6" i="5"/>
  <c r="S5" i="5"/>
  <c r="Y36" i="8" l="1"/>
  <c r="X36" i="8"/>
  <c r="Y23" i="8"/>
  <c r="Y55" i="8" s="1"/>
  <c r="X23" i="8"/>
  <c r="X55" i="8" s="1"/>
  <c r="Y11" i="8"/>
  <c r="Y10" i="8" s="1"/>
  <c r="X11" i="8"/>
  <c r="X10" i="8" s="1"/>
  <c r="Y4" i="8"/>
  <c r="Y22" i="8" s="1"/>
  <c r="X4" i="8"/>
  <c r="X22" i="8" s="1"/>
  <c r="W36" i="8"/>
  <c r="W23" i="8"/>
  <c r="W55" i="8" s="1"/>
  <c r="W4" i="8"/>
  <c r="W10" i="8"/>
  <c r="W11" i="8"/>
  <c r="W22" i="8" s="1"/>
  <c r="Y4" i="4"/>
  <c r="Y9" i="4"/>
  <c r="Y11" i="4" s="1"/>
  <c r="Y23" i="4"/>
  <c r="Y26" i="4" s="1"/>
  <c r="Y30" i="4"/>
  <c r="Y33" i="4" s="1"/>
  <c r="Y35" i="4" s="1"/>
  <c r="Y19" i="4"/>
  <c r="Y12" i="4" s="1"/>
  <c r="X54" i="1"/>
  <c r="X32" i="1"/>
  <c r="Y54" i="1"/>
  <c r="Y44" i="1"/>
  <c r="Y32" i="1"/>
  <c r="Y34" i="1" s="1"/>
  <c r="W54" i="1"/>
  <c r="W44" i="1"/>
  <c r="W32" i="1"/>
  <c r="W34" i="1" s="1"/>
  <c r="V54" i="1"/>
  <c r="V44" i="1"/>
  <c r="V32" i="1"/>
  <c r="V34" i="1" s="1"/>
  <c r="U54" i="1"/>
  <c r="U44" i="1"/>
  <c r="J32" i="1"/>
  <c r="K32" i="1"/>
  <c r="L32" i="1"/>
  <c r="M32" i="1"/>
  <c r="N32" i="1"/>
  <c r="O32" i="1"/>
  <c r="P32" i="1"/>
  <c r="Q32" i="1"/>
  <c r="R32" i="1"/>
  <c r="S32" i="1"/>
  <c r="T32" i="1"/>
  <c r="T34" i="1" s="1"/>
  <c r="U32" i="1"/>
  <c r="U34" i="1" s="1"/>
  <c r="T44" i="1"/>
  <c r="T54" i="1"/>
  <c r="S54" i="1"/>
  <c r="J54" i="1"/>
  <c r="S44" i="1"/>
  <c r="Y21" i="4" l="1"/>
  <c r="J44" i="1"/>
  <c r="L44" i="1"/>
  <c r="R54" i="1" l="1"/>
  <c r="R34" i="1"/>
  <c r="R44" i="1"/>
  <c r="Q54" i="1" l="1"/>
  <c r="Q44" i="1"/>
  <c r="Q34" i="1"/>
  <c r="P54" i="1"/>
  <c r="O54" i="1"/>
  <c r="P44" i="1"/>
  <c r="O44" i="1"/>
  <c r="W4" i="4" l="1"/>
  <c r="W9" i="4"/>
  <c r="W11" i="4" s="1"/>
  <c r="W23" i="4"/>
  <c r="W26" i="4" s="1"/>
  <c r="W30" i="4"/>
  <c r="W19" i="4"/>
  <c r="W12" i="4" s="1"/>
  <c r="X23" i="4"/>
  <c r="X26" i="4" s="1"/>
  <c r="X30" i="4"/>
  <c r="X4" i="4"/>
  <c r="X9" i="4"/>
  <c r="X11" i="4" s="1"/>
  <c r="X19" i="4"/>
  <c r="X12" i="4" s="1"/>
  <c r="W21" i="4" l="1"/>
  <c r="X21" i="4"/>
  <c r="M7" i="5"/>
  <c r="M5" i="5"/>
  <c r="M10" i="5"/>
  <c r="M18" i="5"/>
  <c r="M17" i="5"/>
  <c r="M22" i="5"/>
  <c r="M21" i="5"/>
  <c r="M20" i="5"/>
  <c r="S20" i="5"/>
  <c r="S10" i="5"/>
  <c r="S11" i="5"/>
  <c r="S17" i="5"/>
  <c r="S18" i="5"/>
  <c r="S22" i="5"/>
  <c r="S21" i="5"/>
  <c r="N34" i="1" l="1"/>
  <c r="N44" i="1"/>
  <c r="N54" i="1"/>
  <c r="M54" i="1"/>
  <c r="M34" i="1"/>
  <c r="M44" i="1"/>
  <c r="L54" i="1"/>
  <c r="K54" i="1"/>
  <c r="L34" i="1"/>
  <c r="K44" i="1" l="1"/>
  <c r="K34" i="1"/>
  <c r="U30" i="4" l="1"/>
  <c r="U23" i="4"/>
  <c r="U26" i="4" s="1"/>
  <c r="U19" i="4"/>
  <c r="U12" i="4" s="1"/>
  <c r="U9" i="4"/>
  <c r="U11" i="4" s="1"/>
  <c r="U4" i="4"/>
  <c r="U21" i="4" l="1"/>
  <c r="T30" i="4"/>
  <c r="T12" i="4"/>
  <c r="V33" i="4" l="1"/>
  <c r="V35" i="4" s="1"/>
  <c r="V23" i="4"/>
  <c r="V26" i="4" s="1"/>
  <c r="V19" i="4"/>
  <c r="V12" i="4" s="1"/>
  <c r="V9" i="4"/>
  <c r="V11" i="4" s="1"/>
  <c r="V4" i="4"/>
  <c r="Z4" i="4"/>
  <c r="Z23" i="4"/>
  <c r="Z26" i="4" s="1"/>
  <c r="Z30" i="4"/>
  <c r="Z33" i="4" s="1"/>
  <c r="Z35" i="4" s="1"/>
  <c r="Z19" i="4"/>
  <c r="Z12" i="4" s="1"/>
  <c r="Z9" i="4"/>
  <c r="Z11" i="4" s="1"/>
  <c r="T33" i="4"/>
  <c r="T35" i="4" s="1"/>
  <c r="T23" i="4"/>
  <c r="T26" i="4" s="1"/>
  <c r="T9" i="4"/>
  <c r="T11" i="4" s="1"/>
  <c r="T21" i="4" s="1"/>
  <c r="T4" i="4"/>
  <c r="S30" i="4"/>
  <c r="S33" i="4" s="1"/>
  <c r="S35" i="4" s="1"/>
  <c r="R30" i="4"/>
  <c r="S23" i="4"/>
  <c r="S26" i="4" s="1"/>
  <c r="S19" i="4"/>
  <c r="S12" i="4" s="1"/>
  <c r="S4" i="4"/>
  <c r="S9" i="4"/>
  <c r="S11" i="4" s="1"/>
  <c r="R23" i="4"/>
  <c r="R26" i="4" s="1"/>
  <c r="R19" i="4"/>
  <c r="R12" i="4" s="1"/>
  <c r="R9" i="4"/>
  <c r="R11" i="4" s="1"/>
  <c r="R4" i="4"/>
  <c r="P9" i="4"/>
  <c r="P11" i="4" s="1"/>
  <c r="P23" i="4"/>
  <c r="P26" i="4" s="1"/>
  <c r="P33" i="4"/>
  <c r="P35" i="4" s="1"/>
  <c r="P19" i="4"/>
  <c r="P12" i="4" s="1"/>
  <c r="P4" i="4"/>
  <c r="Q33" i="4"/>
  <c r="Q35" i="4" s="1"/>
  <c r="Q23" i="4"/>
  <c r="Q26" i="4" s="1"/>
  <c r="Q19" i="4"/>
  <c r="Q12" i="4" s="1"/>
  <c r="Q9" i="4"/>
  <c r="Q4" i="4"/>
  <c r="O33" i="4"/>
  <c r="O35" i="4" s="1"/>
  <c r="O23" i="4"/>
  <c r="O26" i="4" s="1"/>
  <c r="O19" i="4"/>
  <c r="O12" i="4" s="1"/>
  <c r="O9" i="4"/>
  <c r="N9" i="4"/>
  <c r="O4" i="4"/>
  <c r="N19" i="4"/>
  <c r="N12" i="4" s="1"/>
  <c r="N4" i="4"/>
  <c r="I11" i="4"/>
  <c r="I12" i="4"/>
  <c r="J23" i="4"/>
  <c r="J26" i="4" s="1"/>
  <c r="J19" i="4"/>
  <c r="J12" i="4" s="1"/>
  <c r="J9" i="4"/>
  <c r="J11" i="4" s="1"/>
  <c r="J4" i="4"/>
  <c r="N33" i="4"/>
  <c r="N35" i="4" s="1"/>
  <c r="N23" i="4"/>
  <c r="N26" i="4" s="1"/>
  <c r="N11" i="4"/>
  <c r="M33" i="4"/>
  <c r="M35" i="4" s="1"/>
  <c r="M23" i="4"/>
  <c r="M26" i="4" s="1"/>
  <c r="K19" i="4"/>
  <c r="K12" i="4" s="1"/>
  <c r="L19" i="4"/>
  <c r="L12" i="4" s="1"/>
  <c r="M19" i="4"/>
  <c r="M12" i="4" s="1"/>
  <c r="M4" i="4"/>
  <c r="L33" i="4"/>
  <c r="L35" i="4" s="1"/>
  <c r="K33" i="4"/>
  <c r="K35" i="4" s="1"/>
  <c r="L9" i="4"/>
  <c r="L11" i="4" s="1"/>
  <c r="K9" i="4"/>
  <c r="K11" i="4" s="1"/>
  <c r="L4" i="4"/>
  <c r="K4" i="4"/>
  <c r="I4" i="4"/>
  <c r="J21" i="4" l="1"/>
  <c r="R21" i="4"/>
  <c r="S21" i="4"/>
  <c r="V21" i="4"/>
  <c r="Z21" i="4"/>
  <c r="P21" i="4"/>
  <c r="K21" i="4"/>
  <c r="L21" i="4"/>
  <c r="N21" i="4"/>
  <c r="I21" i="4"/>
  <c r="S47" i="8"/>
  <c r="P47" i="8"/>
  <c r="R47" i="8"/>
  <c r="Q47" i="8"/>
  <c r="S36" i="8"/>
  <c r="S23" i="8"/>
  <c r="S22" i="8"/>
  <c r="S11" i="8"/>
  <c r="S10" i="8" s="1"/>
  <c r="R36" i="8"/>
  <c r="R23" i="8"/>
  <c r="R18" i="8"/>
  <c r="R11" i="8"/>
  <c r="R4" i="8"/>
  <c r="V36" i="8"/>
  <c r="V23" i="8"/>
  <c r="V55" i="8" s="1"/>
  <c r="V18" i="8"/>
  <c r="V11" i="8"/>
  <c r="V10" i="8" s="1"/>
  <c r="V4" i="8"/>
  <c r="U4" i="8"/>
  <c r="U11" i="8"/>
  <c r="U10" i="8" s="1"/>
  <c r="U55" i="8"/>
  <c r="U36" i="8"/>
  <c r="U23" i="8"/>
  <c r="U18" i="8"/>
  <c r="T47" i="8"/>
  <c r="T55" i="8" s="1"/>
  <c r="T36" i="8"/>
  <c r="P36" i="8"/>
  <c r="T23" i="8"/>
  <c r="T18" i="8"/>
  <c r="T11" i="8"/>
  <c r="T4" i="8"/>
  <c r="T22" i="8" s="1"/>
  <c r="O47" i="8"/>
  <c r="O55" i="8" s="1"/>
  <c r="N47" i="8"/>
  <c r="O36" i="8"/>
  <c r="N23" i="8"/>
  <c r="O18" i="8"/>
  <c r="O22" i="8" s="1"/>
  <c r="O11" i="8"/>
  <c r="N11" i="8"/>
  <c r="P4" i="8"/>
  <c r="O4" i="8"/>
  <c r="N4" i="8"/>
  <c r="V22" i="8" l="1"/>
  <c r="S55" i="8"/>
  <c r="R10" i="8"/>
  <c r="O10" i="8"/>
  <c r="N55" i="8"/>
  <c r="R22" i="8"/>
  <c r="R55" i="8"/>
  <c r="U22" i="8"/>
  <c r="T10" i="8"/>
  <c r="N36" i="8"/>
  <c r="N18" i="8"/>
  <c r="Q4" i="8"/>
  <c r="Q36" i="8"/>
  <c r="Q23" i="8"/>
  <c r="Q55" i="8" s="1"/>
  <c r="Q18" i="8"/>
  <c r="Q22" i="8" s="1"/>
  <c r="Q11" i="8"/>
  <c r="Q10" i="8" s="1"/>
  <c r="M36" i="8"/>
  <c r="P23" i="8"/>
  <c r="P55" i="8" s="1"/>
  <c r="P18" i="8"/>
  <c r="P11" i="8"/>
  <c r="M55" i="8"/>
  <c r="M47" i="8"/>
  <c r="L36" i="8"/>
  <c r="K36" i="8"/>
  <c r="J36" i="8"/>
  <c r="M23" i="8"/>
  <c r="L23" i="8"/>
  <c r="M22" i="8"/>
  <c r="M18" i="8"/>
  <c r="M11" i="8"/>
  <c r="J11" i="8"/>
  <c r="L11" i="8"/>
  <c r="M4" i="8"/>
  <c r="L47" i="8"/>
  <c r="L55" i="8" s="1"/>
  <c r="O34" i="1"/>
  <c r="P34" i="1"/>
  <c r="S34" i="1"/>
  <c r="X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J34" i="1"/>
  <c r="Q11" i="4"/>
  <c r="Q21" i="4" s="1"/>
  <c r="O11" i="4"/>
  <c r="O21" i="4" s="1"/>
  <c r="M9" i="4"/>
  <c r="M11" i="4" s="1"/>
  <c r="M21" i="4" s="1"/>
  <c r="M10" i="8" l="1"/>
  <c r="P10" i="8"/>
  <c r="P22" i="8"/>
  <c r="N22" i="8"/>
  <c r="N10" i="8"/>
  <c r="I33" i="4"/>
  <c r="BD33" i="4"/>
  <c r="BC33" i="4"/>
  <c r="BB33" i="4"/>
  <c r="BA33" i="4"/>
  <c r="AZ33" i="4"/>
  <c r="AY33" i="4"/>
  <c r="AX33" i="4"/>
  <c r="AW33" i="4"/>
  <c r="AV33" i="4"/>
  <c r="AU33" i="4"/>
  <c r="AT33" i="4"/>
  <c r="AR33" i="4"/>
  <c r="AS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X33" i="4"/>
  <c r="X35" i="4" s="1"/>
  <c r="W33" i="4"/>
  <c r="W35" i="4" s="1"/>
  <c r="U33" i="4"/>
  <c r="U35" i="4" s="1"/>
  <c r="R33" i="4"/>
  <c r="R35" i="4" s="1"/>
  <c r="J33" i="4"/>
  <c r="J35" i="4" s="1"/>
  <c r="I35" i="4"/>
  <c r="L23" i="4"/>
  <c r="L26" i="4" s="1"/>
  <c r="K23" i="4"/>
  <c r="K26" i="4" s="1"/>
  <c r="I23" i="4"/>
  <c r="I26" i="4" s="1"/>
  <c r="K47" i="8"/>
  <c r="J23" i="8"/>
  <c r="K23" i="8"/>
  <c r="K11" i="8"/>
  <c r="K4" i="8"/>
  <c r="K55" i="8" l="1"/>
  <c r="J47" i="8"/>
  <c r="J55" i="8" s="1"/>
  <c r="I23" i="8"/>
  <c r="J18" i="8"/>
  <c r="I18" i="8"/>
  <c r="J4" i="8"/>
  <c r="L4" i="8"/>
  <c r="I47" i="8"/>
  <c r="L18" i="8"/>
  <c r="K18" i="8"/>
  <c r="K22" i="8" s="1"/>
  <c r="I11" i="8"/>
  <c r="L22" i="8" l="1"/>
  <c r="L10" i="8"/>
  <c r="J10" i="8"/>
  <c r="J22" i="8"/>
  <c r="K10" i="8"/>
  <c r="I10" i="8"/>
  <c r="I55" i="8"/>
  <c r="I4" i="8"/>
  <c r="I22" i="8" s="1"/>
</calcChain>
</file>

<file path=xl/sharedStrings.xml><?xml version="1.0" encoding="utf-8"?>
<sst xmlns="http://schemas.openxmlformats.org/spreadsheetml/2006/main" count="1652" uniqueCount="206">
  <si>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</si>
  <si>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</si>
  <si>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</si>
  <si>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</si>
  <si>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</si>
  <si>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</si>
  <si>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</si>
  <si>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</si>
  <si>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</si>
  <si>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</si>
  <si>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</si>
  <si>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</si>
  <si>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/>
  </si>
  <si>
    <t>1T17</t>
  </si>
  <si>
    <t>2T17</t>
  </si>
  <si>
    <t>3T17</t>
  </si>
  <si>
    <t>4T17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</si>
  <si>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</si>
  <si>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</si>
  <si>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</si>
  <si>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</si>
  <si>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</si>
  <si>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</si>
  <si>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</si>
  <si>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</si>
  <si>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</si>
  <si>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</si>
  <si>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</si>
  <si>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</si>
  <si>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</si>
  <si>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</si>
  <si>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</si>
  <si>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</si>
  <si>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1T18</t>
  </si>
  <si>
    <t>-</t>
  </si>
  <si>
    <t>2T18</t>
  </si>
  <si>
    <t>3T18</t>
  </si>
  <si>
    <t>Equivalência patrimonial</t>
  </si>
  <si>
    <t xml:space="preserve">VENDAS </t>
  </si>
  <si>
    <t xml:space="preserve">Número de Unidades </t>
  </si>
  <si>
    <t>Vendas Totais Contratadas (milhões de R$)</t>
  </si>
  <si>
    <t>Vendas Contratadas da Trisul (milhões de R$)</t>
  </si>
  <si>
    <t xml:space="preserve">Preço médio de venda (em R$/ m²) </t>
  </si>
  <si>
    <t xml:space="preserve">LANÇAMENTOS </t>
  </si>
  <si>
    <t xml:space="preserve">Número de Empreendimentos </t>
  </si>
  <si>
    <t>VGV Lançado Total (milhões de R$)</t>
  </si>
  <si>
    <t>VGV Lançado da Trisul (milhões de R$) (2)</t>
  </si>
  <si>
    <t xml:space="preserve">Área útil (m²) </t>
  </si>
  <si>
    <t xml:space="preserve">Preço médio de lançamento (em R$/m²) </t>
  </si>
  <si>
    <t>Número de Unidades  (1)</t>
  </si>
  <si>
    <t xml:space="preserve">Informações financeiras </t>
  </si>
  <si>
    <t>Receita Operacional Líquida (milhões de R$)</t>
  </si>
  <si>
    <t>Lucro Líquido (milhões de R$)</t>
  </si>
  <si>
    <t>Outras informações financeiras  (3)</t>
  </si>
  <si>
    <t>Patrimônio Líquido (milhões de R$)</t>
  </si>
  <si>
    <t>Empréstimos e Financiamentos (curto e longo prazo) (milhões de R$)</t>
  </si>
  <si>
    <t>Contas a Receber (milhões de R$)</t>
  </si>
  <si>
    <t xml:space="preserve">Estoque de Terrenos (em unidades) </t>
  </si>
  <si>
    <t>Estoque de Terrenos (milhões de R$)</t>
  </si>
  <si>
    <t>EBITDA Ajustado (4)</t>
  </si>
  <si>
    <t>Margem Líquida (%) (6)</t>
  </si>
  <si>
    <t>8.1</t>
  </si>
  <si>
    <t>9M11</t>
  </si>
  <si>
    <t>9M10</t>
  </si>
  <si>
    <t>1S10</t>
  </si>
  <si>
    <t>9M17</t>
  </si>
  <si>
    <t>9M13</t>
  </si>
  <si>
    <t>9M12</t>
  </si>
  <si>
    <t xml:space="preserve">ATIVO CIRCULANTE </t>
  </si>
  <si>
    <t>Caixa e equivalentes de caixa</t>
  </si>
  <si>
    <t xml:space="preserve">Contas a receber </t>
  </si>
  <si>
    <t xml:space="preserve">Imóveis a comercializar </t>
  </si>
  <si>
    <t xml:space="preserve">Créditos diversos </t>
  </si>
  <si>
    <t xml:space="preserve">Impostos e contribuições a recuperar </t>
  </si>
  <si>
    <t xml:space="preserve">ATIVO NÃO CIRCULANTE </t>
  </si>
  <si>
    <t xml:space="preserve">Aplicações Financeiras </t>
  </si>
  <si>
    <t xml:space="preserve">Partes relacionadas </t>
  </si>
  <si>
    <t>Impostos e contribuições a recuperar</t>
  </si>
  <si>
    <t xml:space="preserve">Outros Créditos </t>
  </si>
  <si>
    <t xml:space="preserve">PERMANENTE </t>
  </si>
  <si>
    <t>Investimentos</t>
  </si>
  <si>
    <t xml:space="preserve">Imobilizado </t>
  </si>
  <si>
    <t xml:space="preserve">Intangível </t>
  </si>
  <si>
    <t xml:space="preserve">TOTAL DO ATIVO </t>
  </si>
  <si>
    <t xml:space="preserve">PASSIVO CIRCULANTE </t>
  </si>
  <si>
    <t xml:space="preserve">Fornecedores </t>
  </si>
  <si>
    <t xml:space="preserve">Empréstimos e financiamentos </t>
  </si>
  <si>
    <t xml:space="preserve">Obrigações trabalhistas e tributárias </t>
  </si>
  <si>
    <t xml:space="preserve">Impostos e contribuições diferidos </t>
  </si>
  <si>
    <t xml:space="preserve">Credores por imóveis compromissados </t>
  </si>
  <si>
    <t xml:space="preserve">Adiantamento de clientes </t>
  </si>
  <si>
    <t xml:space="preserve">Contas a pagar </t>
  </si>
  <si>
    <t xml:space="preserve">Dividendos a pagar </t>
  </si>
  <si>
    <t xml:space="preserve">Debêntures a pagar </t>
  </si>
  <si>
    <t xml:space="preserve">Adiantamento de Clientes (Permutas físicas) </t>
  </si>
  <si>
    <t xml:space="preserve">PASSIVO NÃO CIRCULANTE </t>
  </si>
  <si>
    <t xml:space="preserve">Provisão para contingências </t>
  </si>
  <si>
    <t xml:space="preserve">Deságio na Aquisição de Investimentos </t>
  </si>
  <si>
    <t xml:space="preserve">Resultado de exercícios futuros </t>
  </si>
  <si>
    <t xml:space="preserve">Participação de minoritários em controladas </t>
  </si>
  <si>
    <t xml:space="preserve">PATRIMÔNIO LÍQUIDO: </t>
  </si>
  <si>
    <t xml:space="preserve">Capital social </t>
  </si>
  <si>
    <t xml:space="preserve">Reservas de capital </t>
  </si>
  <si>
    <t xml:space="preserve">Reserva de lucros </t>
  </si>
  <si>
    <t xml:space="preserve">Ações em Tesouraria </t>
  </si>
  <si>
    <t xml:space="preserve">Lucros acumulados </t>
  </si>
  <si>
    <t>Participação de não controladores</t>
  </si>
  <si>
    <t xml:space="preserve">TOTAL DO PASSIVO E PATRIMÔNIO LÍQUIDO </t>
  </si>
  <si>
    <t>Obrigações trabalhistas e tributárias (R$)</t>
  </si>
  <si>
    <t>RECEITA OPERACIONAL BRUTA (milhares de R$)</t>
  </si>
  <si>
    <t>Com venda de imóveis (milhares de R$)</t>
  </si>
  <si>
    <t>Com prestação de serviços (milhares de R$)</t>
  </si>
  <si>
    <t>(-) Deduções da receita (milhares de R$)</t>
  </si>
  <si>
    <t xml:space="preserve">RECEITA OPERACIONAL LÍQUIDA </t>
  </si>
  <si>
    <t xml:space="preserve">LUCRO BRUTO </t>
  </si>
  <si>
    <t xml:space="preserve">Comerciais </t>
  </si>
  <si>
    <t xml:space="preserve">Despesas tributárias </t>
  </si>
  <si>
    <t xml:space="preserve">Despesas com Depreciação e Amortização </t>
  </si>
  <si>
    <t xml:space="preserve">Amortização de ágio/perdas de valor recuperável </t>
  </si>
  <si>
    <t xml:space="preserve">Despesas com oferta pública de ações </t>
  </si>
  <si>
    <t xml:space="preserve">LUCRO OPERACIONAL </t>
  </si>
  <si>
    <t xml:space="preserve">LUCRO OPERACIONAL AJUSTADO </t>
  </si>
  <si>
    <t xml:space="preserve">Despesas financeiras </t>
  </si>
  <si>
    <t xml:space="preserve">Receitas financeiras </t>
  </si>
  <si>
    <t xml:space="preserve">LUCRO OPERACIONAL DEPOIS DO RESULTADO FINANCEIRO </t>
  </si>
  <si>
    <t xml:space="preserve">RESULTADO NÃO OPERACIONAL </t>
  </si>
  <si>
    <t xml:space="preserve">Outras receitas e (despesas) não operacionais </t>
  </si>
  <si>
    <t xml:space="preserve">Resultado antes do imposto de renda e contribuição social sobre o lucro </t>
  </si>
  <si>
    <t xml:space="preserve">Total de Impostos </t>
  </si>
  <si>
    <t xml:space="preserve">Imposto de renda e contribuição social - Correntes </t>
  </si>
  <si>
    <t xml:space="preserve">Imposto de renda e contribuição social - Diferidos </t>
  </si>
  <si>
    <t xml:space="preserve">Resultado líquido antes da participação de minoritários em controladas </t>
  </si>
  <si>
    <t xml:space="preserve">Lucro líquido </t>
  </si>
  <si>
    <t xml:space="preserve">Despesas não recorrentes com a Fusão e IPO </t>
  </si>
  <si>
    <t xml:space="preserve">Lucro Líquido Ajustado </t>
  </si>
  <si>
    <t>9M16</t>
  </si>
  <si>
    <t>9M15</t>
  </si>
  <si>
    <t>9M14</t>
  </si>
  <si>
    <t>Ajuste ao valor presente</t>
  </si>
  <si>
    <t>Tributos diferidos</t>
  </si>
  <si>
    <t>Aquisição de ações de emissão própria</t>
  </si>
  <si>
    <t>Dividendos pagos</t>
  </si>
  <si>
    <t xml:space="preserve">  Alienação de investimento</t>
  </si>
  <si>
    <t xml:space="preserve">  Alienação de imobilizado</t>
  </si>
  <si>
    <t xml:space="preserve">  Alienação de intangível</t>
  </si>
  <si>
    <t>Títulos e valores mobiliários - caucionados</t>
  </si>
  <si>
    <t>4T18</t>
  </si>
  <si>
    <t>1T19</t>
  </si>
  <si>
    <t>Demonstração de Resultados</t>
  </si>
  <si>
    <t xml:space="preserve">Balanço Patrimonial </t>
  </si>
  <si>
    <t>Informações Operacionais</t>
  </si>
  <si>
    <t>2T19</t>
  </si>
  <si>
    <t xml:space="preserve">Das Atividades Operacionais </t>
  </si>
  <si>
    <t xml:space="preserve">Resultado operacional líquido </t>
  </si>
  <si>
    <t xml:space="preserve">Ajustes para reconciliar o lucro (prejuízo) líquido do período com o caixa </t>
  </si>
  <si>
    <t xml:space="preserve">Provisão para devedores duvidosos </t>
  </si>
  <si>
    <t>Depreciação/amortização</t>
  </si>
  <si>
    <t xml:space="preserve">Amortização de ágio </t>
  </si>
  <si>
    <t xml:space="preserve">Depreciação de estandes de venda </t>
  </si>
  <si>
    <t>Juros sobre empréstimos e debêntures</t>
  </si>
  <si>
    <t xml:space="preserve">Provisão para demandas judiciais e administrativas </t>
  </si>
  <si>
    <t xml:space="preserve">(Aumento)/redução nos ativos operacionais: </t>
  </si>
  <si>
    <t xml:space="preserve">Aplicações financeiras </t>
  </si>
  <si>
    <t>Imóveis a comercializar</t>
  </si>
  <si>
    <t xml:space="preserve">Impostos e contribuição a recuperar </t>
  </si>
  <si>
    <t xml:space="preserve">Aumento/(redução) nos passivos operacionais: </t>
  </si>
  <si>
    <t>Fornecedores</t>
  </si>
  <si>
    <t>Obrigações trabalhistas e tributárias</t>
  </si>
  <si>
    <t>Adiantamento de clientes</t>
  </si>
  <si>
    <t>Contas a pagar</t>
  </si>
  <si>
    <t>Provisão para demandas judiciais e administrativas</t>
  </si>
  <si>
    <t xml:space="preserve">Caixa proveniente das operações </t>
  </si>
  <si>
    <t>Imposto de renda e contribuição social pagos</t>
  </si>
  <si>
    <t xml:space="preserve">Caixa líquido gerado pelas (aplicado nas) atividades operacionais </t>
  </si>
  <si>
    <t>Das atividades de investimentos</t>
  </si>
  <si>
    <t>Aquisição de imobilizado</t>
  </si>
  <si>
    <t>Aquisição de intangível</t>
  </si>
  <si>
    <t>Caixa líquido aplicado nas atividades de investimentos</t>
  </si>
  <si>
    <t>Das atividades de financiamentos</t>
  </si>
  <si>
    <t xml:space="preserve">Reserva de capital - plano de opção de ações </t>
  </si>
  <si>
    <t>Debêntures</t>
  </si>
  <si>
    <t>Caixa líquido gerado nas atividades de financiamentos</t>
  </si>
  <si>
    <t>Aumento/(redução) de caixa e equivalentes de caixa</t>
  </si>
  <si>
    <t>Saldo de caixa e equivalentes de caixa</t>
  </si>
  <si>
    <t>No início do exercício</t>
  </si>
  <si>
    <t>No final do exercício</t>
  </si>
  <si>
    <t>Aumento / Redução de investimento</t>
  </si>
  <si>
    <t>Realizável a longo prazo</t>
  </si>
  <si>
    <t>Exigível a longo prazo</t>
  </si>
  <si>
    <t xml:space="preserve">Custos de Imóveis e Serviços Vendidos </t>
  </si>
  <si>
    <t xml:space="preserve">Gerais e administrativas </t>
  </si>
  <si>
    <t xml:space="preserve">Outras receitas/(despesas) operacionais </t>
  </si>
  <si>
    <t xml:space="preserve">RECEITAS/(DESPESAS) OPERACIONAIS </t>
  </si>
  <si>
    <t xml:space="preserve">RECEITAS/(DESPESAS) FINANCEIRAS </t>
  </si>
  <si>
    <t>Variação líquida de empréstimos e financiamentos</t>
  </si>
  <si>
    <t>Margem EBITDA Ajustado (%) (6)</t>
  </si>
  <si>
    <t>9M18</t>
  </si>
  <si>
    <t>3T19</t>
  </si>
  <si>
    <t>9M19</t>
  </si>
  <si>
    <t>(-) Despesas com emissão de ações</t>
  </si>
  <si>
    <t>Valor residual de ativo imobilizado alienado</t>
  </si>
  <si>
    <t>Aumento de Capital</t>
  </si>
  <si>
    <t xml:space="preserve">Ajuste a valor presente </t>
  </si>
  <si>
    <t>4T19</t>
  </si>
  <si>
    <t>Fluxo de Caixa (milhares de R$)</t>
  </si>
  <si>
    <t>Depreciação de direito de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</si>
</sst>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50555A"/>
      <name val="Calibri"/>
      <family val="2"/>
      <scheme val="minor"/>
    </font>
    <font>
      <sz val="11"/>
      <color rgb="FF50555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233B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0" fillId="4" borderId="0" xfId="0" applyFill="1"/>
    <xf numFmtId="0" fontId="0" fillId="4" borderId="0" xfId="0" quotePrefix="1" applyFill="1"/>
    <xf numFmtId="3" fontId="4" fillId="3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3" fontId="4" fillId="3" borderId="5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0" fillId="3" borderId="0" xfId="0" applyNumberFormat="1" applyFont="1" applyFill="1" applyBorder="1" applyAlignment="1">
      <alignment horizontal="right" wrapText="1"/>
    </xf>
    <xf numFmtId="3" fontId="0" fillId="3" borderId="5" xfId="0" applyNumberFormat="1" applyFont="1" applyFill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0" fillId="0" borderId="0" xfId="0" quotePrefix="1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0" fillId="3" borderId="0" xfId="0" applyNumberFormat="1" applyFont="1" applyFill="1" applyBorder="1" applyAlignment="1" applyProtection="1">
      <alignment horizontal="right" wrapText="1"/>
      <protection locked="0"/>
    </xf>
    <xf numFmtId="3" fontId="4" fillId="3" borderId="0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>
      <alignment horizontal="right" wrapText="1"/>
    </xf>
    <xf numFmtId="0" fontId="5" fillId="4" borderId="0" xfId="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3" borderId="0" xfId="1" applyNumberFormat="1" applyFont="1" applyFill="1" applyBorder="1" applyAlignment="1">
      <alignment horizontal="left" vertical="center" indent="2"/>
    </xf>
    <xf numFmtId="0" fontId="7" fillId="0" borderId="0" xfId="1" applyNumberFormat="1" applyFont="1" applyFill="1" applyBorder="1" applyAlignment="1">
      <alignment horizontal="left" vertical="center" indent="2"/>
    </xf>
    <xf numFmtId="0" fontId="7" fillId="3" borderId="0" xfId="1" applyNumberFormat="1" applyFont="1" applyFill="1" applyBorder="1" applyAlignment="1">
      <alignment horizontal="left" vertical="center" indent="2"/>
    </xf>
    <xf numFmtId="0" fontId="6" fillId="0" borderId="0" xfId="1" applyNumberFormat="1" applyFont="1" applyFill="1" applyBorder="1" applyAlignment="1">
      <alignment horizontal="left" vertical="center" indent="2"/>
    </xf>
    <xf numFmtId="0" fontId="7" fillId="0" borderId="8" xfId="1" applyNumberFormat="1" applyFont="1" applyFill="1" applyBorder="1" applyAlignment="1">
      <alignment horizontal="left" vertical="center" indent="2"/>
    </xf>
    <xf numFmtId="0" fontId="0" fillId="0" borderId="3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4" borderId="5" xfId="3" applyNumberFormat="1" applyFont="1" applyFill="1" applyBorder="1" applyAlignment="1">
      <alignment horizontal="right" vertical="center"/>
    </xf>
    <xf numFmtId="3" fontId="0" fillId="3" borderId="0" xfId="0" quotePrefix="1" applyNumberFormat="1" applyFont="1" applyFill="1" applyBorder="1" applyAlignment="1">
      <alignment horizontal="right" wrapText="1"/>
    </xf>
    <xf numFmtId="165" fontId="4" fillId="3" borderId="0" xfId="9" applyNumberFormat="1" applyFont="1" applyFill="1" applyBorder="1" applyAlignment="1">
      <alignment horizontal="right" wrapText="1"/>
    </xf>
    <xf numFmtId="165" fontId="4" fillId="3" borderId="0" xfId="9" applyNumberFormat="1" applyFont="1" applyFill="1" applyBorder="1" applyAlignment="1">
      <alignment horizontal="right" vertical="center"/>
    </xf>
    <xf numFmtId="165" fontId="4" fillId="0" borderId="0" xfId="9" applyNumberFormat="1" applyFont="1" applyBorder="1" applyAlignment="1">
      <alignment horizontal="right" vertical="center"/>
    </xf>
    <xf numFmtId="165" fontId="0" fillId="3" borderId="0" xfId="9" applyNumberFormat="1" applyFont="1" applyFill="1" applyBorder="1" applyAlignment="1">
      <alignment horizontal="right" vertical="center"/>
    </xf>
    <xf numFmtId="165" fontId="4" fillId="0" borderId="0" xfId="9" applyNumberFormat="1" applyFont="1" applyBorder="1" applyAlignment="1">
      <alignment horizontal="right" wrapText="1"/>
    </xf>
    <xf numFmtId="0" fontId="6" fillId="3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8" xfId="1" applyNumberFormat="1" applyFont="1" applyFill="1" applyBorder="1" applyAlignment="1">
      <alignment horizontal="left" vertical="center"/>
    </xf>
    <xf numFmtId="165" fontId="4" fillId="3" borderId="0" xfId="9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165" fontId="4" fillId="3" borderId="5" xfId="9" applyNumberFormat="1" applyFont="1" applyFill="1" applyBorder="1" applyAlignment="1">
      <alignment horizontal="right" vertical="center" wrapText="1"/>
    </xf>
    <xf numFmtId="165" fontId="0" fillId="0" borderId="0" xfId="9" applyNumberFormat="1" applyFont="1" applyBorder="1" applyAlignment="1">
      <alignment horizontal="right" vertical="center" wrapText="1"/>
    </xf>
    <xf numFmtId="165" fontId="0" fillId="0" borderId="5" xfId="9" applyNumberFormat="1" applyFont="1" applyBorder="1" applyAlignment="1">
      <alignment horizontal="right" vertical="center" wrapText="1"/>
    </xf>
    <xf numFmtId="165" fontId="0" fillId="3" borderId="0" xfId="9" applyNumberFormat="1" applyFont="1" applyFill="1" applyBorder="1" applyAlignment="1">
      <alignment horizontal="right" vertical="center" wrapText="1"/>
    </xf>
    <xf numFmtId="165" fontId="0" fillId="3" borderId="5" xfId="9" applyNumberFormat="1" applyFont="1" applyFill="1" applyBorder="1" applyAlignment="1">
      <alignment horizontal="right" vertical="center" wrapText="1"/>
    </xf>
    <xf numFmtId="165" fontId="4" fillId="0" borderId="0" xfId="9" applyNumberFormat="1" applyFont="1" applyBorder="1" applyAlignment="1">
      <alignment horizontal="right" vertical="center" wrapText="1"/>
    </xf>
    <xf numFmtId="165" fontId="4" fillId="0" borderId="5" xfId="9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165" fontId="0" fillId="0" borderId="0" xfId="9" applyNumberFormat="1" applyFont="1" applyFill="1" applyBorder="1" applyAlignment="1">
      <alignment horizontal="right" vertical="center" wrapText="1"/>
    </xf>
    <xf numFmtId="165" fontId="0" fillId="0" borderId="5" xfId="9" applyNumberFormat="1" applyFont="1" applyFill="1" applyBorder="1" applyAlignment="1">
      <alignment horizontal="right" vertical="center" wrapText="1"/>
    </xf>
    <xf numFmtId="165" fontId="4" fillId="0" borderId="8" xfId="9" applyNumberFormat="1" applyFont="1" applyFill="1" applyBorder="1" applyAlignment="1">
      <alignment horizontal="right" vertical="center" wrapText="1"/>
    </xf>
    <xf numFmtId="165" fontId="4" fillId="0" borderId="9" xfId="9" applyNumberFormat="1" applyFont="1" applyFill="1" applyBorder="1" applyAlignment="1">
      <alignment horizontal="right" vertical="center" wrapText="1"/>
    </xf>
    <xf numFmtId="165" fontId="0" fillId="3" borderId="0" xfId="9" applyNumberFormat="1" applyFont="1" applyFill="1" applyBorder="1" applyAlignment="1">
      <alignment horizontal="right" wrapText="1"/>
    </xf>
    <xf numFmtId="165" fontId="0" fillId="0" borderId="0" xfId="9" applyNumberFormat="1" applyFont="1" applyBorder="1" applyAlignment="1">
      <alignment horizontal="right" wrapText="1"/>
    </xf>
    <xf numFmtId="0" fontId="0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3" borderId="0" xfId="1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horizontal="right"/>
    </xf>
    <xf numFmtId="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7" fillId="3" borderId="0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/>
    </xf>
    <xf numFmtId="0" fontId="0" fillId="2" borderId="0" xfId="0" applyFont="1" applyFill="1" applyAlignment="1">
      <alignment horizontal="right" vertical="center"/>
    </xf>
    <xf numFmtId="0" fontId="7" fillId="2" borderId="0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wrapText="1"/>
    </xf>
    <xf numFmtId="3" fontId="0" fillId="2" borderId="5" xfId="0" applyNumberFormat="1" applyFont="1" applyFill="1" applyBorder="1" applyAlignment="1">
      <alignment horizontal="right" wrapText="1"/>
    </xf>
    <xf numFmtId="0" fontId="0" fillId="7" borderId="0" xfId="0" applyFont="1" applyFill="1" applyAlignment="1">
      <alignment horizontal="right" vertical="center"/>
    </xf>
    <xf numFmtId="0" fontId="7" fillId="7" borderId="0" xfId="1" applyNumberFormat="1" applyFont="1" applyFill="1" applyBorder="1" applyAlignment="1">
      <alignment horizontal="left" vertical="center"/>
    </xf>
    <xf numFmtId="0" fontId="7" fillId="7" borderId="0" xfId="1" applyNumberFormat="1" applyFont="1" applyFill="1" applyBorder="1" applyAlignment="1">
      <alignment horizontal="right" vertical="center"/>
    </xf>
    <xf numFmtId="3" fontId="0" fillId="7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right" vertical="center"/>
    </xf>
    <xf numFmtId="0" fontId="6" fillId="2" borderId="0" xfId="1" applyNumberFormat="1" applyFont="1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4" borderId="1" xfId="4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6" fillId="3" borderId="0" xfId="1" applyNumberFormat="1" applyFont="1" applyFill="1" applyBorder="1" applyAlignment="1">
      <alignment horizontal="right" vertical="center" indent="2"/>
    </xf>
    <xf numFmtId="0" fontId="7" fillId="0" borderId="0" xfId="1" applyNumberFormat="1" applyFont="1" applyFill="1" applyBorder="1" applyAlignment="1">
      <alignment horizontal="right" vertical="center" indent="2"/>
    </xf>
    <xf numFmtId="165" fontId="0" fillId="0" borderId="5" xfId="9" applyNumberFormat="1" applyFont="1" applyBorder="1" applyAlignment="1">
      <alignment horizontal="right" wrapText="1"/>
    </xf>
    <xf numFmtId="0" fontId="7" fillId="3" borderId="0" xfId="1" applyNumberFormat="1" applyFont="1" applyFill="1" applyBorder="1" applyAlignment="1">
      <alignment horizontal="right" vertical="center" indent="2"/>
    </xf>
    <xf numFmtId="165" fontId="0" fillId="3" borderId="5" xfId="9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 indent="2"/>
    </xf>
    <xf numFmtId="165" fontId="4" fillId="0" borderId="5" xfId="9" applyNumberFormat="1" applyFont="1" applyBorder="1" applyAlignment="1">
      <alignment horizontal="right" wrapText="1"/>
    </xf>
    <xf numFmtId="1" fontId="0" fillId="3" borderId="0" xfId="9" applyNumberFormat="1" applyFont="1" applyFill="1" applyBorder="1" applyAlignment="1">
      <alignment horizontal="right" wrapText="1"/>
    </xf>
    <xf numFmtId="165" fontId="0" fillId="0" borderId="0" xfId="9" applyNumberFormat="1" applyFont="1" applyBorder="1" applyAlignment="1" applyProtection="1">
      <alignment horizontal="right" wrapText="1"/>
      <protection locked="0"/>
    </xf>
    <xf numFmtId="165" fontId="0" fillId="0" borderId="0" xfId="9" applyNumberFormat="1" applyFont="1" applyAlignment="1">
      <alignment horizontal="right"/>
    </xf>
    <xf numFmtId="165" fontId="4" fillId="3" borderId="5" xfId="9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165" fontId="4" fillId="0" borderId="0" xfId="9" applyNumberFormat="1" applyFont="1" applyFill="1" applyBorder="1" applyAlignment="1">
      <alignment horizontal="right" wrapText="1"/>
    </xf>
    <xf numFmtId="165" fontId="4" fillId="0" borderId="5" xfId="9" applyNumberFormat="1" applyFont="1" applyFill="1" applyBorder="1" applyAlignment="1">
      <alignment horizontal="right" wrapText="1"/>
    </xf>
    <xf numFmtId="1" fontId="0" fillId="0" borderId="0" xfId="9" applyNumberFormat="1" applyFont="1" applyFill="1" applyBorder="1" applyAlignment="1">
      <alignment horizontal="right" vertical="center" wrapText="1"/>
    </xf>
    <xf numFmtId="165" fontId="0" fillId="0" borderId="0" xfId="9" applyNumberFormat="1" applyFont="1" applyFill="1" applyBorder="1" applyAlignment="1">
      <alignment horizontal="right" wrapText="1"/>
    </xf>
    <xf numFmtId="165" fontId="0" fillId="0" borderId="5" xfId="9" applyNumberFormat="1" applyFont="1" applyFill="1" applyBorder="1" applyAlignment="1">
      <alignment horizontal="right" wrapText="1"/>
    </xf>
    <xf numFmtId="167" fontId="0" fillId="3" borderId="0" xfId="9" applyNumberFormat="1" applyFont="1" applyFill="1" applyBorder="1" applyAlignment="1">
      <alignment horizontal="right" vertical="center" wrapText="1"/>
    </xf>
    <xf numFmtId="166" fontId="0" fillId="3" borderId="0" xfId="9" applyNumberFormat="1" applyFont="1" applyFill="1" applyBorder="1" applyAlignment="1">
      <alignment horizontal="right" wrapText="1"/>
    </xf>
    <xf numFmtId="166" fontId="0" fillId="3" borderId="5" xfId="9" applyNumberFormat="1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right"/>
    </xf>
    <xf numFmtId="0" fontId="7" fillId="0" borderId="8" xfId="1" applyNumberFormat="1" applyFont="1" applyFill="1" applyBorder="1" applyAlignment="1">
      <alignment horizontal="right" vertical="center" indent="2"/>
    </xf>
    <xf numFmtId="3" fontId="0" fillId="0" borderId="8" xfId="0" applyNumberFormat="1" applyFont="1" applyFill="1" applyBorder="1" applyAlignment="1">
      <alignment horizontal="right" wrapText="1"/>
    </xf>
    <xf numFmtId="168" fontId="0" fillId="0" borderId="8" xfId="0" applyNumberFormat="1" applyFont="1" applyFill="1" applyBorder="1" applyAlignment="1">
      <alignment horizontal="right" wrapText="1"/>
    </xf>
    <xf numFmtId="168" fontId="0" fillId="0" borderId="8" xfId="9" applyNumberFormat="1" applyFont="1" applyFill="1" applyBorder="1" applyAlignment="1">
      <alignment horizontal="right" vertical="center" wrapText="1"/>
    </xf>
    <xf numFmtId="168" fontId="0" fillId="0" borderId="8" xfId="9" applyNumberFormat="1" applyFont="1" applyFill="1" applyBorder="1" applyAlignment="1">
      <alignment horizontal="right" wrapText="1"/>
    </xf>
    <xf numFmtId="168" fontId="0" fillId="0" borderId="9" xfId="9" applyNumberFormat="1" applyFont="1" applyFill="1" applyBorder="1" applyAlignment="1">
      <alignment horizontal="right" wrapText="1"/>
    </xf>
    <xf numFmtId="0" fontId="0" fillId="5" borderId="8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6" fillId="3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/>
    </xf>
    <xf numFmtId="0" fontId="4" fillId="6" borderId="0" xfId="0" applyFont="1" applyFill="1" applyAlignment="1">
      <alignment horizontal="right" vertical="center"/>
    </xf>
    <xf numFmtId="0" fontId="4" fillId="0" borderId="6" xfId="0" applyFont="1" applyBorder="1" applyAlignment="1">
      <alignment horizontal="right"/>
    </xf>
    <xf numFmtId="0" fontId="6" fillId="0" borderId="6" xfId="1" applyNumberFormat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right"/>
    </xf>
    <xf numFmtId="0" fontId="6" fillId="0" borderId="6" xfId="1" applyNumberFormat="1" applyFont="1" applyFill="1" applyBorder="1" applyAlignment="1">
      <alignment horizontal="left" vertical="center"/>
    </xf>
    <xf numFmtId="0" fontId="5" fillId="4" borderId="1" xfId="4" applyNumberFormat="1" applyFont="1" applyFill="1" applyBorder="1" applyAlignment="1">
      <alignment horizontal="right" vertical="center" wrapText="1" indent="1"/>
    </xf>
    <xf numFmtId="0" fontId="5" fillId="4" borderId="1" xfId="4" applyNumberFormat="1" applyFont="1" applyFill="1" applyBorder="1" applyAlignment="1">
      <alignment horizontal="right" vertical="center" wrapText="1"/>
    </xf>
  </cellXfs>
  <cellStyles count="10">
    <cellStyle name="Moeda 2" xfId="6"/>
    <cellStyle name="Normal" xfId="0" builtinId="0"/>
    <cellStyle name="Normal 2" xfId="1"/>
    <cellStyle name="Normal 2 2" xfId="7"/>
    <cellStyle name="Normal 3" xfId="2"/>
    <cellStyle name="Normal 5" xfId="3"/>
    <cellStyle name="Separador de milhares 2 4" xfId="8"/>
    <cellStyle name="Vírgula" xfId="9" builtinId="3"/>
    <cellStyle name="Vírgula 2" xfId="5"/>
    <cellStyle name="Vírgula 3" xfId="4"/>
  </cellStyles>
  <dxfs count="0"/>
  <tableStyles count="0" defaultTableStyle="TableStyleMedium2" defaultPivotStyle="PivotStyleLight16"/>
  <colors>
    <mruColors>
      <color rgb="FF50555A"/>
      <color rgb="FF0D233B"/>
      <color rgb="FFBCBCBC"/>
      <color rgb="FF00AEEF"/>
      <color rgb="FFDFE21A"/>
      <color rgb="FF068FB2"/>
      <color rgb="FF203764"/>
      <color rgb="FFFF9100"/>
      <color rgb="FF0F6EB4"/>
      <color rgb="FF00AA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luxo de Caixa '!A1"/><Relationship Id="rId2" Type="http://schemas.openxmlformats.org/officeDocument/2006/relationships/hyperlink" Target="#'Balan&#231;o Patrimonial '!A1"/><Relationship Id="rId1" Type="http://schemas.openxmlformats.org/officeDocument/2006/relationships/hyperlink" Target="#'Informa&#231;&#245;es Operacionais '!A1"/><Relationship Id="rId5" Type="http://schemas.openxmlformats.org/officeDocument/2006/relationships/image" Target="../media/image1.jpeg"/><Relationship Id="rId4" Type="http://schemas.openxmlformats.org/officeDocument/2006/relationships/hyperlink" Target="#'DRE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228601</xdr:colOff>
      <xdr:row>7</xdr:row>
      <xdr:rowOff>5239</xdr:rowOff>
    </xdr:from>
    <xdr:to>
      <xdr:col>25</xdr:col>
      <xdr:colOff>111131</xdr:colOff>
      <xdr:row>11</xdr:row>
      <xdr:rowOff>91831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1201401" y="1309106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>
    <xdr:from>
      <xdr:col>18</xdr:col>
      <xdr:colOff>239184</xdr:colOff>
      <xdr:row>12</xdr:row>
      <xdr:rowOff>113154</xdr:rowOff>
    </xdr:from>
    <xdr:to>
      <xdr:col>25</xdr:col>
      <xdr:colOff>121714</xdr:colOff>
      <xdr:row>17</xdr:row>
      <xdr:rowOff>13479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11984" y="2348354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Balanço Patrimonial</a:t>
          </a:r>
        </a:p>
      </xdr:txBody>
    </xdr:sp>
    <xdr:clientData/>
  </xdr:twoCellAnchor>
  <xdr:twoCellAnchor>
    <xdr:from>
      <xdr:col>18</xdr:col>
      <xdr:colOff>267074</xdr:colOff>
      <xdr:row>23</xdr:row>
      <xdr:rowOff>183142</xdr:rowOff>
    </xdr:from>
    <xdr:to>
      <xdr:col>25</xdr:col>
      <xdr:colOff>149604</xdr:colOff>
      <xdr:row>28</xdr:row>
      <xdr:rowOff>79233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11239874" y="446727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Fluxo de Caixa</a:t>
          </a:r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11</xdr:col>
      <xdr:colOff>118533</xdr:colOff>
      <xdr:row>38</xdr:row>
      <xdr:rowOff>1</xdr:rowOff>
    </xdr:to>
    <xdr:sp macro="" textlink="">
      <xdr:nvSpPr>
        <xdr:cNvPr id="10" name="Retângul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9525" y="1"/>
          <a:ext cx="6814608" cy="7078133"/>
        </a:xfrm>
        <a:prstGeom prst="rect">
          <a:avLst/>
        </a:prstGeom>
        <a:solidFill>
          <a:schemeClr val="bg1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18</xdr:col>
      <xdr:colOff>248710</xdr:colOff>
      <xdr:row>18</xdr:row>
      <xdr:rowOff>53905</xdr:rowOff>
    </xdr:from>
    <xdr:to>
      <xdr:col>25</xdr:col>
      <xdr:colOff>131240</xdr:colOff>
      <xdr:row>22</xdr:row>
      <xdr:rowOff>136263</xdr:rowOff>
    </xdr:to>
    <xdr:sp macro="" textlink="">
      <xdr:nvSpPr>
        <xdr:cNvPr id="11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3E6C492-F30E-4FB7-A920-DA0B022D651A}"/>
            </a:ext>
          </a:extLst>
        </xdr:cNvPr>
        <xdr:cNvSpPr/>
      </xdr:nvSpPr>
      <xdr:spPr>
        <a:xfrm>
          <a:off x="11221510" y="340670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Resultados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380997</xdr:colOff>
      <xdr:row>12</xdr:row>
      <xdr:rowOff>76200</xdr:rowOff>
    </xdr:from>
    <xdr:to>
      <xdr:col>8</xdr:col>
      <xdr:colOff>533254</xdr:colOff>
      <xdr:row>24</xdr:row>
      <xdr:rowOff>2116</xdr:rowOff>
    </xdr:to>
    <xdr:pic>
      <xdr:nvPicPr>
        <xdr:cNvPr id="14" name="Imagem 13" descr="Resultado de imagem para trisul log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7" y="2311400"/>
          <a:ext cx="4419457" cy="216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1223431</xdr:colOff>
      <xdr:row>0</xdr:row>
      <xdr:rowOff>61891</xdr:rowOff>
    </xdr:from>
    <xdr:to>
      <xdr:col>11</xdr:col>
      <xdr:colOff>35243</xdr:colOff>
      <xdr:row>0</xdr:row>
      <xdr:rowOff>652484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18681" y="61891"/>
          <a:ext cx="9755717" cy="5905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201083</xdr:rowOff>
    </xdr:from>
    <xdr:to>
      <xdr:col>1</xdr:col>
      <xdr:colOff>1245871</xdr:colOff>
      <xdr:row>0</xdr:row>
      <xdr:rowOff>497416</xdr:rowOff>
    </xdr:to>
    <xdr:pic>
      <xdr:nvPicPr>
        <xdr:cNvPr id="9" name="Imagem 8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1" y="201083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677331</xdr:colOff>
      <xdr:row>0</xdr:row>
      <xdr:rowOff>85168</xdr:rowOff>
    </xdr:from>
    <xdr:to>
      <xdr:col>2</xdr:col>
      <xdr:colOff>1273289</xdr:colOff>
      <xdr:row>0</xdr:row>
      <xdr:rowOff>641969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5173131" y="85168"/>
          <a:ext cx="595958" cy="556801"/>
          <a:chOff x="11605780" y="215217"/>
          <a:chExt cx="467591" cy="469878"/>
        </a:xfrm>
      </xdr:grpSpPr>
      <xdr:pic>
        <xdr:nvPicPr>
          <xdr:cNvPr id="8" name="Imagem 2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211667</xdr:rowOff>
    </xdr:from>
    <xdr:to>
      <xdr:col>1</xdr:col>
      <xdr:colOff>1245870</xdr:colOff>
      <xdr:row>0</xdr:row>
      <xdr:rowOff>508000</xdr:rowOff>
    </xdr:to>
    <xdr:pic>
      <xdr:nvPicPr>
        <xdr:cNvPr id="8" name="Imagem 7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0" y="211667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2410859</xdr:colOff>
      <xdr:row>0</xdr:row>
      <xdr:rowOff>100860</xdr:rowOff>
    </xdr:from>
    <xdr:to>
      <xdr:col>3</xdr:col>
      <xdr:colOff>492217</xdr:colOff>
      <xdr:row>0</xdr:row>
      <xdr:rowOff>661894</xdr:rowOff>
    </xdr:to>
    <xdr:grpSp>
      <xdr:nvGrpSpPr>
        <xdr:cNvPr id="10" name="Grupo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5277884" y="100860"/>
          <a:ext cx="595958" cy="561034"/>
          <a:chOff x="11605780" y="215217"/>
          <a:chExt cx="467591" cy="469878"/>
        </a:xfrm>
      </xdr:grpSpPr>
      <xdr:pic>
        <xdr:nvPicPr>
          <xdr:cNvPr id="11" name="Imagem 2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50</xdr:col>
      <xdr:colOff>555763</xdr:colOff>
      <xdr:row>0</xdr:row>
      <xdr:rowOff>127005</xdr:rowOff>
    </xdr:from>
    <xdr:to>
      <xdr:col>51</xdr:col>
      <xdr:colOff>473044</xdr:colOff>
      <xdr:row>0</xdr:row>
      <xdr:rowOff>688039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35703013" y="127005"/>
          <a:ext cx="584031" cy="561034"/>
          <a:chOff x="11605780" y="215217"/>
          <a:chExt cx="467591" cy="469878"/>
        </a:xfrm>
      </xdr:grpSpPr>
      <xdr:pic>
        <xdr:nvPicPr>
          <xdr:cNvPr id="9" name="Imagem 2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CaixaDeTexto 12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549385</xdr:colOff>
      <xdr:row>0</xdr:row>
      <xdr:rowOff>82396</xdr:rowOff>
    </xdr:from>
    <xdr:to>
      <xdr:col>2</xdr:col>
      <xdr:colOff>1145343</xdr:colOff>
      <xdr:row>0</xdr:row>
      <xdr:rowOff>643430</xdr:rowOff>
    </xdr:to>
    <xdr:grpSp>
      <xdr:nvGrpSpPr>
        <xdr:cNvPr id="14" name="Grupo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5254735" y="82396"/>
          <a:ext cx="595958" cy="561034"/>
          <a:chOff x="11605780" y="215217"/>
          <a:chExt cx="467591" cy="469878"/>
        </a:xfrm>
      </xdr:grpSpPr>
      <xdr:pic>
        <xdr:nvPicPr>
          <xdr:cNvPr id="19" name="Imagem 2">
            <a:hlinkClick xmlns:r="http://schemas.openxmlformats.org/officeDocument/2006/relationships" r:id="rId1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CaixaDeTexto 21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116416</xdr:colOff>
      <xdr:row>0</xdr:row>
      <xdr:rowOff>211667</xdr:rowOff>
    </xdr:from>
    <xdr:to>
      <xdr:col>1</xdr:col>
      <xdr:colOff>1267036</xdr:colOff>
      <xdr:row>0</xdr:row>
      <xdr:rowOff>508000</xdr:rowOff>
    </xdr:to>
    <xdr:pic>
      <xdr:nvPicPr>
        <xdr:cNvPr id="10" name="Imagem 9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11666" y="211667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188260</xdr:rowOff>
    </xdr:from>
    <xdr:to>
      <xdr:col>1</xdr:col>
      <xdr:colOff>1283969</xdr:colOff>
      <xdr:row>0</xdr:row>
      <xdr:rowOff>484593</xdr:rowOff>
    </xdr:to>
    <xdr:pic>
      <xdr:nvPicPr>
        <xdr:cNvPr id="10" name="Imagem 9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31961" y="188260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1508694</xdr:colOff>
      <xdr:row>0</xdr:row>
      <xdr:rowOff>73472</xdr:rowOff>
    </xdr:from>
    <xdr:to>
      <xdr:col>2</xdr:col>
      <xdr:colOff>2104652</xdr:colOff>
      <xdr:row>0</xdr:row>
      <xdr:rowOff>634506</xdr:rowOff>
    </xdr:to>
    <xdr:grpSp>
      <xdr:nvGrpSpPr>
        <xdr:cNvPr id="12" name="Grupo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6071169" y="73472"/>
          <a:ext cx="595958" cy="561034"/>
          <a:chOff x="11605780" y="215217"/>
          <a:chExt cx="467591" cy="469878"/>
        </a:xfrm>
      </xdr:grpSpPr>
      <xdr:pic>
        <xdr:nvPicPr>
          <xdr:cNvPr id="13" name="Imagem 2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46</xdr:col>
      <xdr:colOff>184452</xdr:colOff>
      <xdr:row>0</xdr:row>
      <xdr:rowOff>55982</xdr:rowOff>
    </xdr:from>
    <xdr:to>
      <xdr:col>47</xdr:col>
      <xdr:colOff>261090</xdr:colOff>
      <xdr:row>0</xdr:row>
      <xdr:rowOff>617016</xdr:rowOff>
    </xdr:to>
    <xdr:grpSp>
      <xdr:nvGrpSpPr>
        <xdr:cNvPr id="15" name="Grupo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30493002" y="55982"/>
          <a:ext cx="581463" cy="561034"/>
          <a:chOff x="11002696" y="215217"/>
          <a:chExt cx="467591" cy="469878"/>
        </a:xfrm>
      </xdr:grpSpPr>
      <xdr:pic>
        <xdr:nvPicPr>
          <xdr:cNvPr id="16" name="Imagem 2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88898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CaixaDeTexto 17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002696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AA38"/>
  <sheetViews>
    <sheetView showGridLines="0" showRowColHeaders="0" tabSelected="1" zoomScale="70" zoomScaleNormal="70" workbookViewId="0"/>
  </sheetViews>
  <sheetFormatPr defaultRowHeight="15" x14ac:dyDescent="0.25"/>
  <sheetData>
    <row r="1" spans="10:27" x14ac:dyDescent="0.25"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0:27" x14ac:dyDescent="0.25"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0:27" x14ac:dyDescent="0.25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0:27" x14ac:dyDescent="0.25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0:27" x14ac:dyDescent="0.25"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0:27" x14ac:dyDescent="0.25"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0:27" x14ac:dyDescent="0.25"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0:27" x14ac:dyDescent="0.25"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0:27" x14ac:dyDescent="0.2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0:27" x14ac:dyDescent="0.25"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0:27" x14ac:dyDescent="0.25">
      <c r="J11" s="1"/>
      <c r="K11" s="1"/>
      <c r="L11" s="1"/>
      <c r="M11" s="1"/>
      <c r="N11" s="1"/>
      <c r="O11" s="1"/>
      <c r="P11" s="1"/>
      <c r="Q11" s="1"/>
      <c r="R11" s="1"/>
      <c r="S11" s="2" t="s">
        <v>12</v>
      </c>
      <c r="T11" s="1"/>
      <c r="U11" s="1"/>
      <c r="V11" s="1"/>
      <c r="W11" s="1"/>
      <c r="X11" s="1"/>
      <c r="Y11" s="1"/>
      <c r="Z11" s="1"/>
      <c r="AA11" s="1"/>
    </row>
    <row r="12" spans="10:27" x14ac:dyDescent="0.25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0:27" x14ac:dyDescent="0.2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0:27" x14ac:dyDescent="0.25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0:27" x14ac:dyDescent="0.25"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0:27" x14ac:dyDescent="0.25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0:27" x14ac:dyDescent="0.25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0:27" x14ac:dyDescent="0.2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0:27" x14ac:dyDescent="0.25"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0:27" x14ac:dyDescent="0.25"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0:27" x14ac:dyDescent="0.25"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0:27" x14ac:dyDescent="0.25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0:27" x14ac:dyDescent="0.25"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0:27" x14ac:dyDescent="0.25"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0:27" x14ac:dyDescent="0.25"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0:27" x14ac:dyDescent="0.25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0:27" x14ac:dyDescent="0.25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0:27" x14ac:dyDescent="0.25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0:27" x14ac:dyDescent="0.25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0:27" x14ac:dyDescent="0.25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0:27" x14ac:dyDescent="0.2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0:27" x14ac:dyDescent="0.2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0:27" x14ac:dyDescent="0.2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0:27" x14ac:dyDescent="0.2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0:27" x14ac:dyDescent="0.2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0:27" x14ac:dyDescent="0.2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0:27" x14ac:dyDescent="0.2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0:27" x14ac:dyDescent="0.2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"/>
  <sheetViews>
    <sheetView showGridLines="0" zoomScaleNormal="100" workbookViewId="0">
      <pane xSplit="4" ySplit="3" topLeftCell="E4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outlineLevelCol="1" x14ac:dyDescent="0.25"/>
  <cols>
    <col min="1" max="1" width="1.42578125" style="6" customWidth="1"/>
    <col min="2" max="2" width="66" style="78" bestFit="1" customWidth="1"/>
    <col min="3" max="3" width="37.7109375" style="6" customWidth="1"/>
    <col min="4" max="4" width="11.5703125" style="6" customWidth="1"/>
    <col min="5" max="5" width="7.5703125" style="6" bestFit="1" customWidth="1"/>
    <col min="6" max="6" width="9.140625" style="6" bestFit="1" customWidth="1"/>
    <col min="7" max="7" width="5.85546875" style="6" bestFit="1" customWidth="1"/>
    <col min="8" max="8" width="5.5703125" style="6" bestFit="1" customWidth="1"/>
    <col min="9" max="9" width="6.42578125" style="6" bestFit="1" customWidth="1"/>
    <col min="10" max="10" width="5.42578125" style="6" bestFit="1" customWidth="1"/>
    <col min="11" max="11" width="8.42578125" style="6" bestFit="1" customWidth="1"/>
    <col min="12" max="12" width="7.42578125" style="6" bestFit="1" customWidth="1"/>
    <col min="13" max="13" width="8" style="6" bestFit="1" customWidth="1"/>
    <col min="14" max="17" width="7.42578125" style="6" bestFit="1" customWidth="1"/>
    <col min="18" max="21" width="7.42578125" style="6" bestFit="1" customWidth="1" outlineLevel="1"/>
    <col min="22" max="22" width="7.42578125" style="6" bestFit="1" customWidth="1"/>
    <col min="23" max="24" width="7.42578125" style="6" bestFit="1" customWidth="1" outlineLevel="1"/>
    <col min="25" max="25" width="8.42578125" style="6" bestFit="1" customWidth="1" outlineLevel="1"/>
    <col min="26" max="27" width="7.42578125" style="6" bestFit="1" customWidth="1" outlineLevel="1"/>
    <col min="28" max="28" width="7.42578125" style="6" bestFit="1" customWidth="1"/>
    <col min="29" max="30" width="7.42578125" style="6" bestFit="1" customWidth="1" outlineLevel="1"/>
    <col min="31" max="31" width="6.42578125" style="6" bestFit="1" customWidth="1" outlineLevel="1"/>
    <col min="32" max="32" width="7.42578125" style="6" bestFit="1" customWidth="1" outlineLevel="1"/>
    <col min="33" max="33" width="6.42578125" style="6" bestFit="1" customWidth="1"/>
    <col min="34" max="35" width="7.42578125" style="6" bestFit="1" customWidth="1" outlineLevel="1"/>
    <col min="36" max="37" width="6.42578125" style="6" bestFit="1" customWidth="1" outlineLevel="1"/>
    <col min="38" max="38" width="6.42578125" style="6" bestFit="1" customWidth="1"/>
    <col min="39" max="42" width="7.42578125" style="6" bestFit="1" customWidth="1" outlineLevel="1"/>
    <col min="43" max="43" width="7.42578125" style="6" bestFit="1" customWidth="1"/>
    <col min="44" max="44" width="8.42578125" style="6" bestFit="1" customWidth="1" outlineLevel="1"/>
    <col min="45" max="47" width="7.42578125" style="6" bestFit="1" customWidth="1" outlineLevel="1"/>
    <col min="48" max="56" width="7.42578125" style="6" bestFit="1" customWidth="1"/>
    <col min="57" max="57" width="8.42578125" style="6" bestFit="1" customWidth="1"/>
    <col min="58" max="58" width="7.42578125" style="6" bestFit="1" customWidth="1"/>
    <col min="59" max="59" width="8.42578125" style="6" bestFit="1" customWidth="1"/>
    <col min="60" max="60" width="6.42578125" style="6" bestFit="1" customWidth="1"/>
    <col min="61" max="61" width="8.42578125" style="6" bestFit="1" customWidth="1"/>
    <col min="62" max="62" width="7.42578125" style="6" bestFit="1" customWidth="1"/>
    <col min="63" max="63" width="8.42578125" style="74" bestFit="1" customWidth="1"/>
    <col min="64" max="16384" width="9.140625" style="6"/>
  </cols>
  <sheetData>
    <row r="1" spans="1:63" ht="54.75" customHeight="1" thickBot="1" x14ac:dyDescent="0.3">
      <c r="A1" s="93"/>
      <c r="B1" s="7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61"/>
    </row>
    <row r="2" spans="1:63" ht="8.25" customHeight="1" x14ac:dyDescent="0.25">
      <c r="A2" s="93"/>
      <c r="B2" s="7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62"/>
    </row>
    <row r="3" spans="1:63" s="5" customFormat="1" ht="21.6" customHeight="1" x14ac:dyDescent="0.25">
      <c r="A3" s="70"/>
      <c r="B3" s="146" t="s">
        <v>150</v>
      </c>
      <c r="C3" s="146"/>
      <c r="D3" s="19"/>
      <c r="E3" s="19">
        <v>2019</v>
      </c>
      <c r="F3" s="19" t="s">
        <v>203</v>
      </c>
      <c r="G3" s="19" t="s">
        <v>198</v>
      </c>
      <c r="H3" s="19" t="s">
        <v>197</v>
      </c>
      <c r="I3" s="19" t="s">
        <v>151</v>
      </c>
      <c r="J3" s="19" t="s">
        <v>147</v>
      </c>
      <c r="K3" s="19">
        <v>2018</v>
      </c>
      <c r="L3" s="19" t="s">
        <v>146</v>
      </c>
      <c r="M3" s="19" t="s">
        <v>196</v>
      </c>
      <c r="N3" s="19" t="s">
        <v>36</v>
      </c>
      <c r="O3" s="19" t="s">
        <v>35</v>
      </c>
      <c r="P3" s="19" t="s">
        <v>33</v>
      </c>
      <c r="Q3" s="19">
        <v>2017</v>
      </c>
      <c r="R3" s="19" t="s">
        <v>16</v>
      </c>
      <c r="S3" s="19" t="s">
        <v>65</v>
      </c>
      <c r="T3" s="19" t="s">
        <v>15</v>
      </c>
      <c r="U3" s="19" t="s">
        <v>14</v>
      </c>
      <c r="V3" s="19" t="s">
        <v>13</v>
      </c>
      <c r="W3" s="19">
        <v>2016</v>
      </c>
      <c r="X3" s="19" t="s">
        <v>11</v>
      </c>
      <c r="Y3" s="19" t="s">
        <v>135</v>
      </c>
      <c r="Z3" s="19" t="s">
        <v>10</v>
      </c>
      <c r="AA3" s="19" t="s">
        <v>9</v>
      </c>
      <c r="AB3" s="19" t="s">
        <v>8</v>
      </c>
      <c r="AC3" s="19">
        <v>2015</v>
      </c>
      <c r="AD3" s="19" t="s">
        <v>7</v>
      </c>
      <c r="AE3" s="19" t="s">
        <v>6</v>
      </c>
      <c r="AF3" s="19" t="s">
        <v>5</v>
      </c>
      <c r="AG3" s="19" t="s">
        <v>4</v>
      </c>
      <c r="AH3" s="19">
        <v>2014</v>
      </c>
      <c r="AI3" s="19" t="s">
        <v>3</v>
      </c>
      <c r="AJ3" s="19" t="s">
        <v>2</v>
      </c>
      <c r="AK3" s="19" t="s">
        <v>1</v>
      </c>
      <c r="AL3" s="19" t="s">
        <v>0</v>
      </c>
      <c r="AM3" s="19">
        <v>2013</v>
      </c>
      <c r="AN3" s="19" t="s">
        <v>17</v>
      </c>
      <c r="AO3" s="19" t="s">
        <v>66</v>
      </c>
      <c r="AP3" s="19" t="s">
        <v>18</v>
      </c>
      <c r="AQ3" s="19" t="s">
        <v>19</v>
      </c>
      <c r="AR3" s="19" t="s">
        <v>20</v>
      </c>
      <c r="AS3" s="19">
        <v>2012</v>
      </c>
      <c r="AT3" s="19" t="s">
        <v>21</v>
      </c>
      <c r="AU3" s="19" t="s">
        <v>67</v>
      </c>
      <c r="AV3" s="19" t="s">
        <v>22</v>
      </c>
      <c r="AW3" s="19" t="s">
        <v>23</v>
      </c>
      <c r="AX3" s="19" t="s">
        <v>24</v>
      </c>
      <c r="AY3" s="19">
        <v>2011</v>
      </c>
      <c r="AZ3" s="19" t="s">
        <v>25</v>
      </c>
      <c r="BA3" s="19" t="s">
        <v>62</v>
      </c>
      <c r="BB3" s="19" t="s">
        <v>26</v>
      </c>
      <c r="BC3" s="19" t="s">
        <v>27</v>
      </c>
      <c r="BD3" s="19" t="s">
        <v>28</v>
      </c>
      <c r="BE3" s="19">
        <v>2010</v>
      </c>
      <c r="BF3" s="94" t="s">
        <v>29</v>
      </c>
      <c r="BG3" s="94" t="s">
        <v>63</v>
      </c>
      <c r="BH3" s="19" t="s">
        <v>30</v>
      </c>
      <c r="BI3" s="19" t="s">
        <v>64</v>
      </c>
      <c r="BJ3" s="19" t="s">
        <v>31</v>
      </c>
      <c r="BK3" s="28" t="s">
        <v>32</v>
      </c>
    </row>
    <row r="4" spans="1:63" s="65" customFormat="1" ht="15.75" customHeight="1" x14ac:dyDescent="0.25">
      <c r="A4" s="95"/>
      <c r="B4" s="21" t="s">
        <v>38</v>
      </c>
      <c r="C4" s="9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7"/>
    </row>
    <row r="5" spans="1:63" s="5" customFormat="1" ht="16.5" customHeight="1" x14ac:dyDescent="0.25">
      <c r="A5" s="70"/>
      <c r="B5" s="22" t="s">
        <v>39</v>
      </c>
      <c r="C5" s="20"/>
      <c r="D5" s="8"/>
      <c r="E5" s="8">
        <f>SUM(F5,H5:J5)</f>
        <v>2087</v>
      </c>
      <c r="F5" s="8">
        <v>493</v>
      </c>
      <c r="G5" s="8">
        <v>1594</v>
      </c>
      <c r="H5" s="8">
        <v>377</v>
      </c>
      <c r="I5" s="59">
        <v>663</v>
      </c>
      <c r="J5" s="59">
        <v>554</v>
      </c>
      <c r="K5" s="59">
        <v>1643</v>
      </c>
      <c r="L5" s="59">
        <v>445</v>
      </c>
      <c r="M5" s="59">
        <f>SUM(N5:P5)</f>
        <v>1198</v>
      </c>
      <c r="N5" s="59">
        <v>253</v>
      </c>
      <c r="O5" s="59">
        <v>480</v>
      </c>
      <c r="P5" s="59">
        <v>465</v>
      </c>
      <c r="Q5" s="59">
        <v>1385</v>
      </c>
      <c r="R5" s="59">
        <v>527</v>
      </c>
      <c r="S5" s="59">
        <f>SUM(T5:V5)</f>
        <v>858</v>
      </c>
      <c r="T5" s="59">
        <v>292</v>
      </c>
      <c r="U5" s="59">
        <v>322</v>
      </c>
      <c r="V5" s="59">
        <v>244</v>
      </c>
      <c r="W5" s="59">
        <v>749</v>
      </c>
      <c r="X5" s="59">
        <v>206</v>
      </c>
      <c r="Y5" s="59">
        <f>SUM(Z5:AB5)</f>
        <v>543</v>
      </c>
      <c r="Z5" s="59">
        <v>175</v>
      </c>
      <c r="AA5" s="59">
        <v>221</v>
      </c>
      <c r="AB5" s="59">
        <v>147</v>
      </c>
      <c r="AC5" s="59">
        <v>701</v>
      </c>
      <c r="AD5" s="59">
        <v>139</v>
      </c>
      <c r="AE5" s="59">
        <v>183</v>
      </c>
      <c r="AF5" s="59">
        <v>244</v>
      </c>
      <c r="AG5" s="59">
        <v>135</v>
      </c>
      <c r="AH5" s="59">
        <v>525</v>
      </c>
      <c r="AI5" s="59">
        <v>59</v>
      </c>
      <c r="AJ5" s="59">
        <v>137</v>
      </c>
      <c r="AK5" s="59">
        <v>192</v>
      </c>
      <c r="AL5" s="59">
        <v>142</v>
      </c>
      <c r="AM5" s="59">
        <v>1260</v>
      </c>
      <c r="AN5" s="59">
        <v>299</v>
      </c>
      <c r="AO5" s="59">
        <v>961</v>
      </c>
      <c r="AP5" s="59">
        <v>236</v>
      </c>
      <c r="AQ5" s="59">
        <v>478</v>
      </c>
      <c r="AR5" s="59">
        <v>247</v>
      </c>
      <c r="AS5" s="59">
        <v>930</v>
      </c>
      <c r="AT5" s="59">
        <v>297</v>
      </c>
      <c r="AU5" s="59">
        <v>633</v>
      </c>
      <c r="AV5" s="59">
        <v>89</v>
      </c>
      <c r="AW5" s="59">
        <v>272</v>
      </c>
      <c r="AX5" s="59">
        <v>272</v>
      </c>
      <c r="AY5" s="59">
        <v>1578</v>
      </c>
      <c r="AZ5" s="59">
        <v>212</v>
      </c>
      <c r="BA5" s="59">
        <v>1366</v>
      </c>
      <c r="BB5" s="59">
        <v>418</v>
      </c>
      <c r="BC5" s="59">
        <v>392</v>
      </c>
      <c r="BD5" s="59">
        <v>556</v>
      </c>
      <c r="BE5" s="59">
        <v>4779</v>
      </c>
      <c r="BF5" s="59">
        <v>931</v>
      </c>
      <c r="BG5" s="59">
        <v>3848</v>
      </c>
      <c r="BH5" s="59">
        <v>1005</v>
      </c>
      <c r="BI5" s="59">
        <v>2843</v>
      </c>
      <c r="BJ5" s="59">
        <v>1371</v>
      </c>
      <c r="BK5" s="98">
        <v>1472</v>
      </c>
    </row>
    <row r="6" spans="1:63" s="5" customFormat="1" ht="16.5" customHeight="1" x14ac:dyDescent="0.25">
      <c r="A6" s="70"/>
      <c r="B6" s="23" t="s">
        <v>40</v>
      </c>
      <c r="C6" s="99"/>
      <c r="D6" s="10"/>
      <c r="E6" s="8">
        <f>SUM(F6,H6:J6)</f>
        <v>1116.3</v>
      </c>
      <c r="F6" s="10">
        <v>268.5</v>
      </c>
      <c r="G6" s="10">
        <f>SUM(H6:J6)</f>
        <v>847.8</v>
      </c>
      <c r="H6" s="10">
        <v>311.8</v>
      </c>
      <c r="I6" s="58">
        <v>280</v>
      </c>
      <c r="J6" s="58">
        <v>256</v>
      </c>
      <c r="K6" s="58">
        <v>630</v>
      </c>
      <c r="L6" s="58">
        <v>168</v>
      </c>
      <c r="M6" s="58">
        <f>SUM(N6:P6)</f>
        <v>487.19</v>
      </c>
      <c r="N6" s="58">
        <v>142.19</v>
      </c>
      <c r="O6" s="58">
        <v>174</v>
      </c>
      <c r="P6" s="58">
        <v>171</v>
      </c>
      <c r="Q6" s="58">
        <v>605</v>
      </c>
      <c r="R6" s="58">
        <v>189.3</v>
      </c>
      <c r="S6" s="58">
        <f>SUM(T6:V6)</f>
        <v>415.5</v>
      </c>
      <c r="T6" s="58">
        <v>150.5</v>
      </c>
      <c r="U6" s="58">
        <v>138.30000000000001</v>
      </c>
      <c r="V6" s="58">
        <v>126.7</v>
      </c>
      <c r="W6" s="58">
        <v>362.2</v>
      </c>
      <c r="X6" s="58">
        <v>78.78</v>
      </c>
      <c r="Y6" s="58">
        <f>SUM(Z6:AB6)</f>
        <v>283.46999999999997</v>
      </c>
      <c r="Z6" s="58">
        <v>112.84</v>
      </c>
      <c r="AA6" s="58">
        <v>89.67</v>
      </c>
      <c r="AB6" s="58">
        <v>80.959999999999994</v>
      </c>
      <c r="AC6" s="58">
        <v>327.10000000000002</v>
      </c>
      <c r="AD6" s="58">
        <v>95.8</v>
      </c>
      <c r="AE6" s="58">
        <v>74.099999999999994</v>
      </c>
      <c r="AF6" s="58">
        <v>86.6</v>
      </c>
      <c r="AG6" s="58">
        <v>70.599999999999994</v>
      </c>
      <c r="AH6" s="58">
        <v>279.39999999999998</v>
      </c>
      <c r="AI6" s="58">
        <v>62.2</v>
      </c>
      <c r="AJ6" s="58">
        <v>67.099999999999994</v>
      </c>
      <c r="AK6" s="58">
        <v>87.8</v>
      </c>
      <c r="AL6" s="58">
        <v>63.2</v>
      </c>
      <c r="AM6" s="58">
        <v>522.6</v>
      </c>
      <c r="AN6" s="58">
        <v>121.6</v>
      </c>
      <c r="AO6" s="58">
        <v>399.8</v>
      </c>
      <c r="AP6" s="58">
        <v>97.2</v>
      </c>
      <c r="AQ6" s="58">
        <v>200.1</v>
      </c>
      <c r="AR6" s="58">
        <v>102.6</v>
      </c>
      <c r="AS6" s="58">
        <v>352.5996897418101</v>
      </c>
      <c r="AT6" s="58">
        <v>121.81368974181008</v>
      </c>
      <c r="AU6" s="58">
        <v>230.786</v>
      </c>
      <c r="AV6" s="58">
        <v>56.857999999999997</v>
      </c>
      <c r="AW6" s="58">
        <v>93.938999999999993</v>
      </c>
      <c r="AX6" s="58">
        <v>79.989000000000004</v>
      </c>
      <c r="AY6" s="58">
        <v>476.50200000000001</v>
      </c>
      <c r="AZ6" s="58">
        <v>78.260000000000005</v>
      </c>
      <c r="BA6" s="58">
        <v>398.4</v>
      </c>
      <c r="BB6" s="58">
        <v>128.9</v>
      </c>
      <c r="BC6" s="58">
        <v>123.5</v>
      </c>
      <c r="BD6" s="58">
        <v>145.9</v>
      </c>
      <c r="BE6" s="58">
        <v>1050.4000000000001</v>
      </c>
      <c r="BF6" s="58">
        <v>207.3</v>
      </c>
      <c r="BG6" s="58">
        <v>843.1</v>
      </c>
      <c r="BH6" s="58">
        <v>190.4</v>
      </c>
      <c r="BI6" s="58">
        <v>652.6</v>
      </c>
      <c r="BJ6" s="58">
        <v>335.8</v>
      </c>
      <c r="BK6" s="100">
        <v>316.8</v>
      </c>
    </row>
    <row r="7" spans="1:63" s="5" customFormat="1" ht="16.5" customHeight="1" x14ac:dyDescent="0.25">
      <c r="A7" s="70"/>
      <c r="B7" s="22" t="s">
        <v>41</v>
      </c>
      <c r="C7" s="97"/>
      <c r="D7" s="8"/>
      <c r="E7" s="8">
        <f>E6</f>
        <v>1116.3</v>
      </c>
      <c r="F7" s="8">
        <f>F6</f>
        <v>268.5</v>
      </c>
      <c r="G7" s="8">
        <v>785.48</v>
      </c>
      <c r="H7" s="8">
        <v>289.60000000000002</v>
      </c>
      <c r="I7" s="59">
        <v>256</v>
      </c>
      <c r="J7" s="59">
        <v>240</v>
      </c>
      <c r="K7" s="59">
        <v>576</v>
      </c>
      <c r="L7" s="59">
        <v>153</v>
      </c>
      <c r="M7" s="59">
        <f>SUM(N7:P7)</f>
        <v>422.9</v>
      </c>
      <c r="N7" s="59">
        <v>120</v>
      </c>
      <c r="O7" s="59">
        <v>157.4</v>
      </c>
      <c r="P7" s="59">
        <v>145.5</v>
      </c>
      <c r="Q7" s="59">
        <v>553</v>
      </c>
      <c r="R7" s="59">
        <v>172.7</v>
      </c>
      <c r="S7" s="59">
        <f>SUM(T7:V7)</f>
        <v>380.09999999999997</v>
      </c>
      <c r="T7" s="59">
        <v>140.80000000000001</v>
      </c>
      <c r="U7" s="59">
        <v>121.1</v>
      </c>
      <c r="V7" s="59">
        <v>118.2</v>
      </c>
      <c r="W7" s="59">
        <v>347.1</v>
      </c>
      <c r="X7" s="59">
        <v>68.2</v>
      </c>
      <c r="Y7" s="59">
        <f>SUM(Z7:AB7)</f>
        <v>278.858</v>
      </c>
      <c r="Z7" s="59">
        <v>108.268</v>
      </c>
      <c r="AA7" s="59">
        <v>89.63</v>
      </c>
      <c r="AB7" s="59">
        <v>80.959999999999994</v>
      </c>
      <c r="AC7" s="59">
        <v>305.7</v>
      </c>
      <c r="AD7" s="59">
        <v>91</v>
      </c>
      <c r="AE7" s="59">
        <v>68.3</v>
      </c>
      <c r="AF7" s="59">
        <v>78</v>
      </c>
      <c r="AG7" s="59">
        <v>68.3</v>
      </c>
      <c r="AH7" s="59">
        <v>226.8</v>
      </c>
      <c r="AI7" s="59">
        <v>54.2</v>
      </c>
      <c r="AJ7" s="59">
        <v>52.2</v>
      </c>
      <c r="AK7" s="59">
        <v>73</v>
      </c>
      <c r="AL7" s="59">
        <v>47.6</v>
      </c>
      <c r="AM7" s="59">
        <v>453.2</v>
      </c>
      <c r="AN7" s="59">
        <v>106.9</v>
      </c>
      <c r="AO7" s="59">
        <v>346.2</v>
      </c>
      <c r="AP7" s="59">
        <v>94.2</v>
      </c>
      <c r="AQ7" s="59">
        <v>161.30000000000001</v>
      </c>
      <c r="AR7" s="59">
        <v>90.8</v>
      </c>
      <c r="AS7" s="59">
        <v>286.10000000000002</v>
      </c>
      <c r="AT7" s="59">
        <v>112.12161242636394</v>
      </c>
      <c r="AU7" s="59">
        <v>166.15</v>
      </c>
      <c r="AV7" s="59">
        <v>38.003</v>
      </c>
      <c r="AW7" s="59">
        <v>63.055999999999997</v>
      </c>
      <c r="AX7" s="59">
        <v>64.936999999999998</v>
      </c>
      <c r="AY7" s="59">
        <v>346.76100000000002</v>
      </c>
      <c r="AZ7" s="59">
        <v>61.2</v>
      </c>
      <c r="BA7" s="59">
        <v>285.60000000000002</v>
      </c>
      <c r="BB7" s="59">
        <v>84.1</v>
      </c>
      <c r="BC7" s="59">
        <v>94.1</v>
      </c>
      <c r="BD7" s="59">
        <v>107.4</v>
      </c>
      <c r="BE7" s="59">
        <v>801.3</v>
      </c>
      <c r="BF7" s="59">
        <v>161.80000000000001</v>
      </c>
      <c r="BG7" s="59">
        <v>639.5</v>
      </c>
      <c r="BH7" s="59">
        <v>170.1</v>
      </c>
      <c r="BI7" s="59">
        <v>469.4</v>
      </c>
      <c r="BJ7" s="59">
        <v>236.2</v>
      </c>
      <c r="BK7" s="98">
        <v>233.2</v>
      </c>
    </row>
    <row r="8" spans="1:63" s="5" customFormat="1" ht="16.5" customHeight="1" x14ac:dyDescent="0.25">
      <c r="A8" s="70"/>
      <c r="B8" s="23" t="s">
        <v>42</v>
      </c>
      <c r="C8" s="99"/>
      <c r="D8" s="10"/>
      <c r="E8" s="58" t="s">
        <v>34</v>
      </c>
      <c r="F8" s="58" t="s">
        <v>34</v>
      </c>
      <c r="G8" s="58" t="s">
        <v>34</v>
      </c>
      <c r="H8" s="58" t="s">
        <v>34</v>
      </c>
      <c r="I8" s="58" t="s">
        <v>34</v>
      </c>
      <c r="J8" s="58" t="s">
        <v>34</v>
      </c>
      <c r="K8" s="58">
        <v>13348</v>
      </c>
      <c r="L8" s="58">
        <v>5832</v>
      </c>
      <c r="M8" s="58">
        <v>7516</v>
      </c>
      <c r="N8" s="58">
        <v>8543</v>
      </c>
      <c r="O8" s="58">
        <v>6701</v>
      </c>
      <c r="P8" s="58">
        <v>6277</v>
      </c>
      <c r="Q8" s="58">
        <v>7446</v>
      </c>
      <c r="R8" s="58">
        <v>6640</v>
      </c>
      <c r="S8" s="58">
        <v>7882</v>
      </c>
      <c r="T8" s="58">
        <v>8269</v>
      </c>
      <c r="U8" s="58">
        <v>7499</v>
      </c>
      <c r="V8" s="58">
        <v>7884</v>
      </c>
      <c r="W8" s="58">
        <v>7980</v>
      </c>
      <c r="X8" s="58">
        <v>6850</v>
      </c>
      <c r="Y8" s="101">
        <v>9630</v>
      </c>
      <c r="Z8" s="58">
        <v>9630</v>
      </c>
      <c r="AA8" s="58">
        <v>7043</v>
      </c>
      <c r="AB8" s="58">
        <v>8571</v>
      </c>
      <c r="AC8" s="58">
        <v>9414</v>
      </c>
      <c r="AD8" s="58">
        <v>12425</v>
      </c>
      <c r="AE8" s="58">
        <v>8809</v>
      </c>
      <c r="AF8" s="58">
        <v>8426</v>
      </c>
      <c r="AG8" s="58">
        <v>8457</v>
      </c>
      <c r="AH8" s="58">
        <v>6190</v>
      </c>
      <c r="AI8" s="58">
        <v>5850</v>
      </c>
      <c r="AJ8" s="58">
        <v>6864</v>
      </c>
      <c r="AK8" s="58">
        <v>8608</v>
      </c>
      <c r="AL8" s="58">
        <v>7191</v>
      </c>
      <c r="AM8" s="58">
        <v>6233</v>
      </c>
      <c r="AN8" s="58">
        <v>6702</v>
      </c>
      <c r="AO8" s="58">
        <v>6391</v>
      </c>
      <c r="AP8" s="58">
        <v>6733</v>
      </c>
      <c r="AQ8" s="58">
        <v>7612</v>
      </c>
      <c r="AR8" s="58">
        <v>5206</v>
      </c>
      <c r="AS8" s="58">
        <v>5769</v>
      </c>
      <c r="AT8" s="58">
        <v>17838.178387039985</v>
      </c>
      <c r="AU8" s="58">
        <v>63843.582050890313</v>
      </c>
      <c r="AV8" s="58">
        <v>19831.48169483586</v>
      </c>
      <c r="AW8" s="58">
        <v>23008.804956322416</v>
      </c>
      <c r="AX8" s="58">
        <v>21003.295399732036</v>
      </c>
      <c r="AY8" s="58">
        <v>81787.77384921012</v>
      </c>
      <c r="AZ8" s="58">
        <v>21771.550302361255</v>
      </c>
      <c r="BA8" s="58">
        <v>60016.223546848865</v>
      </c>
      <c r="BB8" s="58">
        <v>20518.666679573329</v>
      </c>
      <c r="BC8" s="58">
        <v>19927.119701398609</v>
      </c>
      <c r="BD8" s="58">
        <v>19570.437165876927</v>
      </c>
      <c r="BE8" s="58">
        <v>15531.040232405656</v>
      </c>
      <c r="BF8" s="58" t="s">
        <v>34</v>
      </c>
      <c r="BG8" s="58">
        <v>2962</v>
      </c>
      <c r="BH8" s="58">
        <v>2868</v>
      </c>
      <c r="BI8" s="58">
        <v>3343</v>
      </c>
      <c r="BJ8" s="58">
        <v>3257</v>
      </c>
      <c r="BK8" s="100">
        <v>2751</v>
      </c>
    </row>
    <row r="9" spans="1:63" s="68" customFormat="1" ht="15.75" customHeight="1" x14ac:dyDescent="0.25">
      <c r="A9" s="102"/>
      <c r="B9" s="24" t="s">
        <v>43</v>
      </c>
      <c r="C9" s="103"/>
      <c r="D9" s="4"/>
      <c r="E9" s="4"/>
      <c r="F9" s="4"/>
      <c r="G9" s="4"/>
      <c r="H9" s="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104"/>
    </row>
    <row r="10" spans="1:63" s="5" customFormat="1" ht="16.5" customHeight="1" x14ac:dyDescent="0.25">
      <c r="A10" s="70"/>
      <c r="B10" s="23" t="s">
        <v>44</v>
      </c>
      <c r="C10" s="99"/>
      <c r="D10" s="10"/>
      <c r="E10" s="10">
        <f>SUM(F10,H10:J10)</f>
        <v>11</v>
      </c>
      <c r="F10" s="10">
        <v>5</v>
      </c>
      <c r="G10" s="10">
        <v>6</v>
      </c>
      <c r="H10" s="10">
        <v>1</v>
      </c>
      <c r="I10" s="58">
        <v>3</v>
      </c>
      <c r="J10" s="58">
        <v>2</v>
      </c>
      <c r="K10" s="58">
        <v>11</v>
      </c>
      <c r="L10" s="58">
        <v>4</v>
      </c>
      <c r="M10" s="58">
        <f>SUM(N10:P10)</f>
        <v>7</v>
      </c>
      <c r="N10" s="58">
        <v>1</v>
      </c>
      <c r="O10" s="58">
        <v>5</v>
      </c>
      <c r="P10" s="58">
        <v>1</v>
      </c>
      <c r="Q10" s="58">
        <v>11</v>
      </c>
      <c r="R10" s="58">
        <v>4</v>
      </c>
      <c r="S10" s="58">
        <f>SUM(T10:V10)</f>
        <v>7</v>
      </c>
      <c r="T10" s="58">
        <v>1</v>
      </c>
      <c r="U10" s="58">
        <v>4</v>
      </c>
      <c r="V10" s="58">
        <v>2</v>
      </c>
      <c r="W10" s="58">
        <v>6</v>
      </c>
      <c r="X10" s="58">
        <v>2</v>
      </c>
      <c r="Y10" s="58">
        <f>SUM(Z10:AB10)</f>
        <v>4</v>
      </c>
      <c r="Z10" s="58">
        <v>1</v>
      </c>
      <c r="AA10" s="58">
        <v>2</v>
      </c>
      <c r="AB10" s="58">
        <v>1</v>
      </c>
      <c r="AC10" s="58">
        <v>4</v>
      </c>
      <c r="AD10" s="58">
        <v>2</v>
      </c>
      <c r="AE10" s="58" t="s">
        <v>34</v>
      </c>
      <c r="AF10" s="58">
        <v>2</v>
      </c>
      <c r="AG10" s="58" t="s">
        <v>34</v>
      </c>
      <c r="AH10" s="58">
        <v>4</v>
      </c>
      <c r="AI10" s="58">
        <v>3</v>
      </c>
      <c r="AJ10" s="58" t="s">
        <v>34</v>
      </c>
      <c r="AK10" s="58">
        <v>1</v>
      </c>
      <c r="AL10" s="58" t="s">
        <v>34</v>
      </c>
      <c r="AM10" s="58">
        <v>7</v>
      </c>
      <c r="AN10" s="58">
        <v>3</v>
      </c>
      <c r="AO10" s="58">
        <v>2</v>
      </c>
      <c r="AP10" s="58">
        <v>2</v>
      </c>
      <c r="AQ10" s="58">
        <v>2</v>
      </c>
      <c r="AR10" s="58" t="s">
        <v>34</v>
      </c>
      <c r="AS10" s="58">
        <v>4</v>
      </c>
      <c r="AT10" s="58">
        <v>2</v>
      </c>
      <c r="AU10" s="58">
        <v>2</v>
      </c>
      <c r="AV10" s="58" t="s">
        <v>34</v>
      </c>
      <c r="AW10" s="58">
        <v>2</v>
      </c>
      <c r="AX10" s="58" t="s">
        <v>34</v>
      </c>
      <c r="AY10" s="58">
        <v>8</v>
      </c>
      <c r="AZ10" s="58">
        <v>2</v>
      </c>
      <c r="BA10" s="58">
        <v>6</v>
      </c>
      <c r="BB10" s="58">
        <v>2</v>
      </c>
      <c r="BC10" s="58">
        <v>2</v>
      </c>
      <c r="BD10" s="58">
        <v>2</v>
      </c>
      <c r="BE10" s="58">
        <v>23</v>
      </c>
      <c r="BF10" s="58">
        <v>4</v>
      </c>
      <c r="BG10" s="58">
        <v>19</v>
      </c>
      <c r="BH10" s="58">
        <v>5</v>
      </c>
      <c r="BI10" s="58">
        <v>14</v>
      </c>
      <c r="BJ10" s="58">
        <v>8</v>
      </c>
      <c r="BK10" s="100">
        <v>6</v>
      </c>
    </row>
    <row r="11" spans="1:63" s="5" customFormat="1" ht="16.5" customHeight="1" x14ac:dyDescent="0.25">
      <c r="A11" s="70"/>
      <c r="B11" s="22" t="s">
        <v>45</v>
      </c>
      <c r="C11" s="97"/>
      <c r="D11" s="8"/>
      <c r="E11" s="10">
        <f>SUM(F11,H11:J11)</f>
        <v>1152.9000000000001</v>
      </c>
      <c r="F11" s="8">
        <v>287.89999999999998</v>
      </c>
      <c r="G11" s="8">
        <f>SUM(H11:J11)</f>
        <v>865</v>
      </c>
      <c r="H11" s="8">
        <v>338</v>
      </c>
      <c r="I11" s="58">
        <v>255</v>
      </c>
      <c r="J11" s="59">
        <v>272</v>
      </c>
      <c r="K11" s="59">
        <v>718</v>
      </c>
      <c r="L11" s="59">
        <v>299</v>
      </c>
      <c r="M11" s="59">
        <v>459</v>
      </c>
      <c r="N11" s="59">
        <v>94</v>
      </c>
      <c r="O11" s="59">
        <v>283</v>
      </c>
      <c r="P11" s="59">
        <v>42</v>
      </c>
      <c r="Q11" s="59">
        <v>771</v>
      </c>
      <c r="R11" s="59">
        <v>288</v>
      </c>
      <c r="S11" s="59">
        <f>SUM(T11:V11)</f>
        <v>483</v>
      </c>
      <c r="T11" s="59">
        <v>83</v>
      </c>
      <c r="U11" s="59">
        <v>251</v>
      </c>
      <c r="V11" s="59">
        <v>149</v>
      </c>
      <c r="W11" s="59">
        <v>433</v>
      </c>
      <c r="X11" s="59">
        <v>142</v>
      </c>
      <c r="Y11" s="59">
        <v>291</v>
      </c>
      <c r="Z11" s="59">
        <v>95</v>
      </c>
      <c r="AA11" s="59">
        <v>114</v>
      </c>
      <c r="AB11" s="59">
        <v>81</v>
      </c>
      <c r="AC11" s="59">
        <v>241</v>
      </c>
      <c r="AD11" s="59">
        <v>197</v>
      </c>
      <c r="AE11" s="59" t="s">
        <v>34</v>
      </c>
      <c r="AF11" s="59">
        <v>44</v>
      </c>
      <c r="AG11" s="59" t="s">
        <v>34</v>
      </c>
      <c r="AH11" s="59">
        <v>237</v>
      </c>
      <c r="AI11" s="59">
        <v>186</v>
      </c>
      <c r="AJ11" s="59" t="s">
        <v>34</v>
      </c>
      <c r="AK11" s="59">
        <v>51</v>
      </c>
      <c r="AL11" s="59" t="s">
        <v>34</v>
      </c>
      <c r="AM11" s="59">
        <v>325</v>
      </c>
      <c r="AN11" s="59">
        <v>162</v>
      </c>
      <c r="AO11" s="59">
        <v>243</v>
      </c>
      <c r="AP11" s="59">
        <v>133</v>
      </c>
      <c r="AQ11" s="59">
        <v>110</v>
      </c>
      <c r="AR11" s="59" t="s">
        <v>34</v>
      </c>
      <c r="AS11" s="59">
        <v>331.43</v>
      </c>
      <c r="AT11" s="59">
        <v>186.43</v>
      </c>
      <c r="AU11" s="59">
        <v>145</v>
      </c>
      <c r="AV11" s="59" t="s">
        <v>34</v>
      </c>
      <c r="AW11" s="59">
        <v>145</v>
      </c>
      <c r="AX11" s="59" t="s">
        <v>34</v>
      </c>
      <c r="AY11" s="59">
        <v>456</v>
      </c>
      <c r="AZ11" s="59">
        <v>64</v>
      </c>
      <c r="BA11" s="59">
        <v>391.6</v>
      </c>
      <c r="BB11" s="59">
        <v>98.9</v>
      </c>
      <c r="BC11" s="59">
        <v>148.4</v>
      </c>
      <c r="BD11" s="59">
        <v>144.19999999999999</v>
      </c>
      <c r="BE11" s="59">
        <v>1090.9000000000001</v>
      </c>
      <c r="BF11" s="59">
        <v>225.4</v>
      </c>
      <c r="BG11" s="59">
        <v>865.6</v>
      </c>
      <c r="BH11" s="59">
        <v>224.6</v>
      </c>
      <c r="BI11" s="59">
        <v>640.9</v>
      </c>
      <c r="BJ11" s="59">
        <v>314.10000000000002</v>
      </c>
      <c r="BK11" s="98">
        <v>326.8</v>
      </c>
    </row>
    <row r="12" spans="1:63" s="5" customFormat="1" ht="16.5" customHeight="1" x14ac:dyDescent="0.25">
      <c r="A12" s="70"/>
      <c r="B12" s="23" t="s">
        <v>46</v>
      </c>
      <c r="C12" s="99"/>
      <c r="D12" s="10"/>
      <c r="E12" s="10">
        <f>SUM(F12,H12:J12)</f>
        <v>1152.9000000000001</v>
      </c>
      <c r="F12" s="8">
        <v>287.89999999999998</v>
      </c>
      <c r="G12" s="8">
        <f>SUM(H12:J12)</f>
        <v>865</v>
      </c>
      <c r="H12" s="105">
        <v>338</v>
      </c>
      <c r="I12" s="58">
        <v>255</v>
      </c>
      <c r="J12" s="58">
        <v>272</v>
      </c>
      <c r="K12" s="58">
        <v>664</v>
      </c>
      <c r="L12" s="58">
        <v>245</v>
      </c>
      <c r="M12" s="58">
        <v>418.97</v>
      </c>
      <c r="N12" s="58">
        <v>94</v>
      </c>
      <c r="O12" s="58">
        <v>263</v>
      </c>
      <c r="P12" s="58">
        <v>42</v>
      </c>
      <c r="Q12" s="58">
        <v>683</v>
      </c>
      <c r="R12" s="58">
        <v>222</v>
      </c>
      <c r="S12" s="58">
        <v>461</v>
      </c>
      <c r="T12" s="58">
        <v>83</v>
      </c>
      <c r="U12" s="58">
        <v>229</v>
      </c>
      <c r="V12" s="58">
        <v>149</v>
      </c>
      <c r="W12" s="58">
        <v>411</v>
      </c>
      <c r="X12" s="58">
        <v>121</v>
      </c>
      <c r="Y12" s="59">
        <v>291</v>
      </c>
      <c r="Z12" s="58">
        <v>95</v>
      </c>
      <c r="AA12" s="58">
        <v>114</v>
      </c>
      <c r="AB12" s="58">
        <v>81</v>
      </c>
      <c r="AC12" s="58">
        <v>241</v>
      </c>
      <c r="AD12" s="58">
        <v>197</v>
      </c>
      <c r="AE12" s="58" t="s">
        <v>34</v>
      </c>
      <c r="AF12" s="58">
        <v>44</v>
      </c>
      <c r="AG12" s="58" t="s">
        <v>34</v>
      </c>
      <c r="AH12" s="58">
        <v>237</v>
      </c>
      <c r="AI12" s="58">
        <v>186</v>
      </c>
      <c r="AJ12" s="58" t="s">
        <v>34</v>
      </c>
      <c r="AK12" s="58">
        <v>51</v>
      </c>
      <c r="AL12" s="58" t="s">
        <v>34</v>
      </c>
      <c r="AM12" s="58">
        <v>325</v>
      </c>
      <c r="AN12" s="58">
        <v>162</v>
      </c>
      <c r="AO12" s="58">
        <v>243</v>
      </c>
      <c r="AP12" s="58">
        <v>133</v>
      </c>
      <c r="AQ12" s="58">
        <v>110</v>
      </c>
      <c r="AR12" s="58" t="s">
        <v>34</v>
      </c>
      <c r="AS12" s="58">
        <v>290</v>
      </c>
      <c r="AT12" s="58">
        <v>186.34</v>
      </c>
      <c r="AU12" s="58">
        <v>103</v>
      </c>
      <c r="AV12" s="58" t="s">
        <v>34</v>
      </c>
      <c r="AW12" s="58">
        <v>103</v>
      </c>
      <c r="AX12" s="58" t="s">
        <v>34</v>
      </c>
      <c r="AY12" s="58">
        <v>324</v>
      </c>
      <c r="AZ12" s="58">
        <v>48.5</v>
      </c>
      <c r="BA12" s="58">
        <v>275.39999999999998</v>
      </c>
      <c r="BB12" s="58">
        <v>65</v>
      </c>
      <c r="BC12" s="58">
        <v>107.6</v>
      </c>
      <c r="BD12" s="58">
        <v>102.7</v>
      </c>
      <c r="BE12" s="58">
        <v>807.9</v>
      </c>
      <c r="BF12" s="58">
        <v>173.4</v>
      </c>
      <c r="BG12" s="58">
        <v>634.5</v>
      </c>
      <c r="BH12" s="58">
        <v>195.9</v>
      </c>
      <c r="BI12" s="58">
        <v>438.6</v>
      </c>
      <c r="BJ12" s="58">
        <v>217.9</v>
      </c>
      <c r="BK12" s="100">
        <v>220.7</v>
      </c>
    </row>
    <row r="13" spans="1:63" s="5" customFormat="1" ht="16.5" customHeight="1" x14ac:dyDescent="0.25">
      <c r="A13" s="70"/>
      <c r="B13" s="22" t="s">
        <v>47</v>
      </c>
      <c r="C13" s="97"/>
      <c r="D13" s="8"/>
      <c r="E13" s="8" t="s">
        <v>34</v>
      </c>
      <c r="F13" s="8" t="s">
        <v>34</v>
      </c>
      <c r="G13" s="8" t="s">
        <v>34</v>
      </c>
      <c r="H13" s="8" t="s">
        <v>34</v>
      </c>
      <c r="I13" s="8" t="s">
        <v>34</v>
      </c>
      <c r="J13" s="8" t="s">
        <v>34</v>
      </c>
      <c r="K13" s="59">
        <v>130673</v>
      </c>
      <c r="L13" s="106">
        <v>58768</v>
      </c>
      <c r="M13" s="107">
        <v>71905</v>
      </c>
      <c r="N13" s="107">
        <v>7792</v>
      </c>
      <c r="O13" s="59">
        <v>44493</v>
      </c>
      <c r="P13" s="59">
        <v>10620</v>
      </c>
      <c r="Q13" s="59">
        <v>77612</v>
      </c>
      <c r="R13" s="59">
        <v>47774</v>
      </c>
      <c r="S13" s="59">
        <v>29838</v>
      </c>
      <c r="T13" s="59">
        <v>6848</v>
      </c>
      <c r="U13" s="59">
        <v>30370</v>
      </c>
      <c r="V13" s="59">
        <v>15611</v>
      </c>
      <c r="W13" s="59">
        <v>50442</v>
      </c>
      <c r="X13" s="59">
        <v>19293</v>
      </c>
      <c r="Y13" s="59">
        <f>SUM(Z13:AB13)</f>
        <v>31149</v>
      </c>
      <c r="Z13" s="59">
        <v>7967</v>
      </c>
      <c r="AA13" s="59">
        <v>15440</v>
      </c>
      <c r="AB13" s="59">
        <v>7742</v>
      </c>
      <c r="AC13" s="59">
        <v>30468</v>
      </c>
      <c r="AD13" s="59">
        <v>17814</v>
      </c>
      <c r="AE13" s="59" t="s">
        <v>34</v>
      </c>
      <c r="AF13" s="59">
        <v>12654</v>
      </c>
      <c r="AG13" s="59" t="s">
        <v>34</v>
      </c>
      <c r="AH13" s="59">
        <v>21261</v>
      </c>
      <c r="AI13" s="59">
        <v>14877</v>
      </c>
      <c r="AJ13" s="59" t="s">
        <v>34</v>
      </c>
      <c r="AK13" s="59">
        <v>6384</v>
      </c>
      <c r="AL13" s="59" t="s">
        <v>34</v>
      </c>
      <c r="AM13" s="59">
        <v>40659</v>
      </c>
      <c r="AN13" s="59">
        <v>19034</v>
      </c>
      <c r="AO13" s="59">
        <v>30991</v>
      </c>
      <c r="AP13" s="59">
        <v>15688</v>
      </c>
      <c r="AQ13" s="59">
        <v>15303</v>
      </c>
      <c r="AR13" s="59" t="s">
        <v>34</v>
      </c>
      <c r="AS13" s="59">
        <v>44176</v>
      </c>
      <c r="AT13" s="59">
        <v>23355.599999999999</v>
      </c>
      <c r="AU13" s="59">
        <v>20820</v>
      </c>
      <c r="AV13" s="59" t="s">
        <v>34</v>
      </c>
      <c r="AW13" s="59">
        <v>20820</v>
      </c>
      <c r="AX13" s="59" t="s">
        <v>34</v>
      </c>
      <c r="AY13" s="59">
        <v>98661</v>
      </c>
      <c r="AZ13" s="59">
        <v>10434</v>
      </c>
      <c r="BA13" s="59">
        <v>88227</v>
      </c>
      <c r="BB13" s="59">
        <v>27312</v>
      </c>
      <c r="BC13" s="59">
        <v>17977</v>
      </c>
      <c r="BD13" s="59">
        <v>0</v>
      </c>
      <c r="BE13" s="59">
        <v>351804</v>
      </c>
      <c r="BF13" s="59">
        <v>74151</v>
      </c>
      <c r="BG13" s="59">
        <v>276652</v>
      </c>
      <c r="BH13" s="59">
        <v>8788</v>
      </c>
      <c r="BI13" s="59">
        <v>191729</v>
      </c>
      <c r="BJ13" s="59">
        <v>84776</v>
      </c>
      <c r="BK13" s="98">
        <v>106953</v>
      </c>
    </row>
    <row r="14" spans="1:63" s="5" customFormat="1" ht="16.5" customHeight="1" x14ac:dyDescent="0.25">
      <c r="A14" s="70"/>
      <c r="B14" s="23" t="s">
        <v>48</v>
      </c>
      <c r="C14" s="99"/>
      <c r="D14" s="10"/>
      <c r="E14" s="8" t="s">
        <v>34</v>
      </c>
      <c r="F14" s="8" t="s">
        <v>34</v>
      </c>
      <c r="G14" s="8" t="s">
        <v>34</v>
      </c>
      <c r="H14" s="8" t="s">
        <v>34</v>
      </c>
      <c r="I14" s="8" t="s">
        <v>34</v>
      </c>
      <c r="J14" s="8" t="s">
        <v>34</v>
      </c>
      <c r="K14" s="58">
        <v>7662</v>
      </c>
      <c r="L14" s="58">
        <v>6795</v>
      </c>
      <c r="M14" s="58">
        <v>11927</v>
      </c>
      <c r="N14" s="58">
        <v>12564</v>
      </c>
      <c r="O14" s="58">
        <v>6426</v>
      </c>
      <c r="P14" s="58">
        <v>3955</v>
      </c>
      <c r="Q14" s="58">
        <v>9003</v>
      </c>
      <c r="R14" s="58">
        <v>7737</v>
      </c>
      <c r="S14" s="58">
        <v>10269</v>
      </c>
      <c r="T14" s="58">
        <v>12446</v>
      </c>
      <c r="U14" s="58">
        <v>8433</v>
      </c>
      <c r="V14" s="58">
        <v>7750</v>
      </c>
      <c r="W14" s="58">
        <v>9668</v>
      </c>
      <c r="X14" s="58">
        <v>8357</v>
      </c>
      <c r="Y14" s="58">
        <v>10201</v>
      </c>
      <c r="Z14" s="58">
        <v>11471</v>
      </c>
      <c r="AA14" s="58">
        <v>7395</v>
      </c>
      <c r="AB14" s="58">
        <v>10467</v>
      </c>
      <c r="AC14" s="58">
        <v>7910</v>
      </c>
      <c r="AD14" s="58">
        <v>10992</v>
      </c>
      <c r="AE14" s="58" t="s">
        <v>34</v>
      </c>
      <c r="AF14" s="58">
        <v>3271</v>
      </c>
      <c r="AG14" s="58" t="s">
        <v>34</v>
      </c>
      <c r="AH14" s="58">
        <v>11098</v>
      </c>
      <c r="AI14" s="58">
        <v>12754</v>
      </c>
      <c r="AJ14" s="58" t="s">
        <v>34</v>
      </c>
      <c r="AK14" s="58">
        <v>7910</v>
      </c>
      <c r="AL14" s="58" t="s">
        <v>34</v>
      </c>
      <c r="AM14" s="58">
        <v>7445</v>
      </c>
      <c r="AN14" s="58">
        <v>7274</v>
      </c>
      <c r="AO14" s="58">
        <v>7833</v>
      </c>
      <c r="AP14" s="58">
        <v>8478</v>
      </c>
      <c r="AQ14" s="58">
        <v>7188</v>
      </c>
      <c r="AR14" s="58" t="s">
        <v>34</v>
      </c>
      <c r="AS14" s="58">
        <v>7978</v>
      </c>
      <c r="AT14" s="58">
        <v>7978.3863398927888</v>
      </c>
      <c r="AU14" s="58">
        <v>6969</v>
      </c>
      <c r="AV14" s="58" t="s">
        <v>34</v>
      </c>
      <c r="AW14" s="58">
        <v>6969</v>
      </c>
      <c r="AX14" s="58" t="s">
        <v>34</v>
      </c>
      <c r="AY14" s="58">
        <v>4617</v>
      </c>
      <c r="AZ14" s="58">
        <v>6134</v>
      </c>
      <c r="BA14" s="58">
        <v>4438</v>
      </c>
      <c r="BB14" s="58">
        <v>3624</v>
      </c>
      <c r="BC14" s="58">
        <v>8255</v>
      </c>
      <c r="BD14" s="58">
        <v>0</v>
      </c>
      <c r="BE14" s="58">
        <v>3110</v>
      </c>
      <c r="BF14" s="58">
        <v>3039</v>
      </c>
      <c r="BG14" s="58">
        <v>3129</v>
      </c>
      <c r="BH14" s="58">
        <v>2645</v>
      </c>
      <c r="BI14" s="58">
        <v>2990</v>
      </c>
      <c r="BJ14" s="58">
        <v>0</v>
      </c>
      <c r="BK14" s="100">
        <v>0</v>
      </c>
    </row>
    <row r="15" spans="1:63" s="5" customFormat="1" x14ac:dyDescent="0.25">
      <c r="A15" s="70"/>
      <c r="B15" s="22" t="s">
        <v>49</v>
      </c>
      <c r="C15" s="97"/>
      <c r="D15" s="8"/>
      <c r="E15" s="10">
        <f>SUM(F15,H15:J15)</f>
        <v>3078</v>
      </c>
      <c r="F15" s="8">
        <v>1522</v>
      </c>
      <c r="G15" s="8">
        <v>1556</v>
      </c>
      <c r="H15" s="8">
        <v>56</v>
      </c>
      <c r="I15" s="59">
        <v>1145</v>
      </c>
      <c r="J15" s="59">
        <v>355</v>
      </c>
      <c r="K15" s="59">
        <v>2559</v>
      </c>
      <c r="L15" s="59">
        <v>1223</v>
      </c>
      <c r="M15" s="59">
        <v>1336</v>
      </c>
      <c r="N15" s="59">
        <v>116</v>
      </c>
      <c r="O15" s="59">
        <v>984</v>
      </c>
      <c r="P15" s="59">
        <v>236</v>
      </c>
      <c r="Q15" s="59">
        <v>1805</v>
      </c>
      <c r="R15" s="59">
        <v>917</v>
      </c>
      <c r="S15" s="59">
        <v>888</v>
      </c>
      <c r="T15" s="59">
        <v>80</v>
      </c>
      <c r="U15" s="59">
        <v>608</v>
      </c>
      <c r="V15" s="59">
        <v>200</v>
      </c>
      <c r="W15" s="59">
        <v>803</v>
      </c>
      <c r="X15" s="59">
        <v>304</v>
      </c>
      <c r="Y15" s="59">
        <f>SUM(Z15:AB15)</f>
        <v>499</v>
      </c>
      <c r="Z15" s="59">
        <v>92</v>
      </c>
      <c r="AA15" s="59">
        <v>272</v>
      </c>
      <c r="AB15" s="59">
        <v>135</v>
      </c>
      <c r="AC15" s="59">
        <v>476</v>
      </c>
      <c r="AD15" s="59">
        <v>222</v>
      </c>
      <c r="AE15" s="59" t="s">
        <v>34</v>
      </c>
      <c r="AF15" s="59">
        <v>254</v>
      </c>
      <c r="AG15" s="59" t="s">
        <v>34</v>
      </c>
      <c r="AH15" s="59">
        <v>297</v>
      </c>
      <c r="AI15" s="59">
        <v>183</v>
      </c>
      <c r="AJ15" s="59" t="s">
        <v>34</v>
      </c>
      <c r="AK15" s="59">
        <v>114</v>
      </c>
      <c r="AL15" s="59" t="s">
        <v>34</v>
      </c>
      <c r="AM15" s="59">
        <v>694</v>
      </c>
      <c r="AN15" s="59">
        <v>392</v>
      </c>
      <c r="AO15" s="59">
        <v>596</v>
      </c>
      <c r="AP15" s="59">
        <v>380</v>
      </c>
      <c r="AQ15" s="59">
        <v>216</v>
      </c>
      <c r="AR15" s="59" t="s">
        <v>34</v>
      </c>
      <c r="AS15" s="59">
        <v>640</v>
      </c>
      <c r="AT15" s="59">
        <v>464</v>
      </c>
      <c r="AU15" s="59">
        <v>176</v>
      </c>
      <c r="AV15" s="59" t="s">
        <v>34</v>
      </c>
      <c r="AW15" s="59">
        <v>176</v>
      </c>
      <c r="AX15" s="59" t="s">
        <v>34</v>
      </c>
      <c r="AY15" s="59">
        <v>1306</v>
      </c>
      <c r="AZ15" s="59">
        <v>128</v>
      </c>
      <c r="BA15" s="59">
        <v>1178</v>
      </c>
      <c r="BB15" s="59">
        <v>0</v>
      </c>
      <c r="BC15" s="59">
        <v>100</v>
      </c>
      <c r="BD15" s="59">
        <v>564</v>
      </c>
      <c r="BE15" s="59">
        <v>4824</v>
      </c>
      <c r="BF15" s="59">
        <v>858</v>
      </c>
      <c r="BG15" s="59">
        <v>3966</v>
      </c>
      <c r="BH15" s="59">
        <v>1428</v>
      </c>
      <c r="BI15" s="59">
        <v>2538</v>
      </c>
      <c r="BJ15" s="59">
        <v>1249</v>
      </c>
      <c r="BK15" s="98">
        <v>1289</v>
      </c>
    </row>
    <row r="16" spans="1:63" s="65" customFormat="1" ht="15.75" customHeight="1" x14ac:dyDescent="0.25">
      <c r="A16" s="95"/>
      <c r="B16" s="21" t="s">
        <v>50</v>
      </c>
      <c r="C16" s="96"/>
      <c r="D16" s="3"/>
      <c r="E16" s="3"/>
      <c r="F16" s="3"/>
      <c r="G16" s="3"/>
      <c r="H16" s="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108"/>
    </row>
    <row r="17" spans="1:63" s="5" customFormat="1" ht="16.5" customHeight="1" x14ac:dyDescent="0.25">
      <c r="A17" s="70"/>
      <c r="B17" s="22" t="s">
        <v>51</v>
      </c>
      <c r="C17" s="97"/>
      <c r="D17" s="8"/>
      <c r="E17" s="10">
        <f>SUM(F17,H17:J17)</f>
        <v>804.14</v>
      </c>
      <c r="F17" s="8">
        <v>220.74</v>
      </c>
      <c r="G17" s="8">
        <f>SUM(H17:J17)</f>
        <v>583.4</v>
      </c>
      <c r="H17" s="8">
        <v>218.4</v>
      </c>
      <c r="I17" s="59">
        <v>184</v>
      </c>
      <c r="J17" s="59">
        <v>181</v>
      </c>
      <c r="K17" s="59">
        <v>545</v>
      </c>
      <c r="L17" s="59">
        <v>148</v>
      </c>
      <c r="M17" s="59">
        <f>SUM(N17:P17)</f>
        <v>396.9</v>
      </c>
      <c r="N17" s="59">
        <v>153</v>
      </c>
      <c r="O17" s="59">
        <v>122.9</v>
      </c>
      <c r="P17" s="59">
        <v>121</v>
      </c>
      <c r="Q17" s="59">
        <v>442</v>
      </c>
      <c r="R17" s="59">
        <v>124.8</v>
      </c>
      <c r="S17" s="59">
        <f>SUM(T17:V17)</f>
        <v>316.8</v>
      </c>
      <c r="T17" s="59">
        <v>121.6</v>
      </c>
      <c r="U17" s="59">
        <v>98.7</v>
      </c>
      <c r="V17" s="59">
        <v>96.5</v>
      </c>
      <c r="W17" s="59">
        <v>302.5</v>
      </c>
      <c r="X17" s="59">
        <v>71.498999999999995</v>
      </c>
      <c r="Y17" s="59">
        <v>230969</v>
      </c>
      <c r="Z17" s="59">
        <v>93.68</v>
      </c>
      <c r="AA17" s="59">
        <v>59.16</v>
      </c>
      <c r="AB17" s="59">
        <v>78.099999999999994</v>
      </c>
      <c r="AC17" s="59">
        <v>379.5</v>
      </c>
      <c r="AD17" s="59">
        <v>88</v>
      </c>
      <c r="AE17" s="59">
        <v>120.1</v>
      </c>
      <c r="AF17" s="59">
        <v>87.7</v>
      </c>
      <c r="AG17" s="59">
        <v>83.721000000000004</v>
      </c>
      <c r="AH17" s="59">
        <v>370</v>
      </c>
      <c r="AI17" s="59">
        <v>93.7</v>
      </c>
      <c r="AJ17" s="59">
        <v>88.5</v>
      </c>
      <c r="AK17" s="59">
        <v>87.8</v>
      </c>
      <c r="AL17" s="59">
        <v>99.9</v>
      </c>
      <c r="AM17" s="59">
        <v>529.5</v>
      </c>
      <c r="AN17" s="59">
        <v>112.5</v>
      </c>
      <c r="AO17" s="59">
        <v>407.5</v>
      </c>
      <c r="AP17" s="59">
        <v>106.3</v>
      </c>
      <c r="AQ17" s="59">
        <v>142.30000000000001</v>
      </c>
      <c r="AR17" s="59">
        <v>158.9</v>
      </c>
      <c r="AS17" s="59">
        <v>690.1</v>
      </c>
      <c r="AT17" s="59">
        <v>146.29900000000001</v>
      </c>
      <c r="AU17" s="59">
        <v>481</v>
      </c>
      <c r="AV17" s="59">
        <v>142</v>
      </c>
      <c r="AW17" s="59">
        <v>162.4</v>
      </c>
      <c r="AX17" s="59">
        <v>176.3</v>
      </c>
      <c r="AY17" s="59">
        <v>782.2</v>
      </c>
      <c r="AZ17" s="59">
        <v>182.6</v>
      </c>
      <c r="BA17" s="59">
        <v>599.6</v>
      </c>
      <c r="BB17" s="59">
        <v>206.2</v>
      </c>
      <c r="BC17" s="59">
        <v>192.9</v>
      </c>
      <c r="BD17" s="59">
        <v>200.5</v>
      </c>
      <c r="BE17" s="59">
        <v>785.9</v>
      </c>
      <c r="BF17" s="59">
        <v>180.4</v>
      </c>
      <c r="BG17" s="59">
        <v>605.5</v>
      </c>
      <c r="BH17" s="59">
        <v>220.5</v>
      </c>
      <c r="BI17" s="59">
        <v>385</v>
      </c>
      <c r="BJ17" s="59">
        <v>209</v>
      </c>
      <c r="BK17" s="98">
        <v>176</v>
      </c>
    </row>
    <row r="18" spans="1:63" s="5" customFormat="1" ht="16.5" customHeight="1" x14ac:dyDescent="0.25">
      <c r="A18" s="70"/>
      <c r="B18" s="23" t="s">
        <v>52</v>
      </c>
      <c r="C18" s="99"/>
      <c r="D18" s="10"/>
      <c r="E18" s="10">
        <f>SUM(F18,H18:J18)</f>
        <v>140.01999999999998</v>
      </c>
      <c r="F18" s="10">
        <v>43.73</v>
      </c>
      <c r="G18" s="10">
        <v>96.35</v>
      </c>
      <c r="H18" s="10">
        <v>42.576999999999998</v>
      </c>
      <c r="I18" s="58">
        <v>27.213000000000001</v>
      </c>
      <c r="J18" s="58">
        <v>26.5</v>
      </c>
      <c r="K18" s="58">
        <v>72</v>
      </c>
      <c r="L18" s="58">
        <v>21</v>
      </c>
      <c r="M18" s="58">
        <f>SUM(N18:P18)</f>
        <v>51.3</v>
      </c>
      <c r="N18" s="58">
        <v>21</v>
      </c>
      <c r="O18" s="58">
        <v>17.399999999999999</v>
      </c>
      <c r="P18" s="58">
        <v>12.9</v>
      </c>
      <c r="Q18" s="58">
        <v>35</v>
      </c>
      <c r="R18" s="58">
        <v>20.399999999999999</v>
      </c>
      <c r="S18" s="58">
        <f>SUM(T18:V18)</f>
        <v>14.600000000000001</v>
      </c>
      <c r="T18" s="58">
        <v>9.5</v>
      </c>
      <c r="U18" s="58">
        <v>2.9</v>
      </c>
      <c r="V18" s="58">
        <v>2.2000000000000002</v>
      </c>
      <c r="W18" s="58">
        <v>2.6</v>
      </c>
      <c r="X18" s="58">
        <v>1.9710000000000001</v>
      </c>
      <c r="Y18" s="58">
        <v>624</v>
      </c>
      <c r="Z18" s="58">
        <v>1.9</v>
      </c>
      <c r="AA18" s="58">
        <v>-2.14</v>
      </c>
      <c r="AB18" s="58">
        <v>0.8</v>
      </c>
      <c r="AC18" s="58">
        <v>19.100000000000001</v>
      </c>
      <c r="AD18" s="58">
        <v>6.2850000000000001</v>
      </c>
      <c r="AE18" s="58">
        <v>6.8</v>
      </c>
      <c r="AF18" s="58">
        <v>3.7</v>
      </c>
      <c r="AG18" s="58">
        <v>2.2999999999999998</v>
      </c>
      <c r="AH18" s="58">
        <v>20.2</v>
      </c>
      <c r="AI18" s="58">
        <v>3.4</v>
      </c>
      <c r="AJ18" s="58">
        <v>4.4000000000000004</v>
      </c>
      <c r="AK18" s="58">
        <v>6.3</v>
      </c>
      <c r="AL18" s="58">
        <v>6.1</v>
      </c>
      <c r="AM18" s="58">
        <v>30.7</v>
      </c>
      <c r="AN18" s="58">
        <v>8.1999999999999993</v>
      </c>
      <c r="AO18" s="58">
        <v>22.4</v>
      </c>
      <c r="AP18" s="58">
        <v>6.9</v>
      </c>
      <c r="AQ18" s="58">
        <v>7.5</v>
      </c>
      <c r="AR18" s="58" t="s">
        <v>61</v>
      </c>
      <c r="AS18" s="58">
        <v>27.265000000000001</v>
      </c>
      <c r="AT18" s="58">
        <v>11.726000000000001</v>
      </c>
      <c r="AU18" s="58">
        <v>15.539</v>
      </c>
      <c r="AV18" s="58">
        <v>8.5129999999999999</v>
      </c>
      <c r="AW18" s="58">
        <v>4.0110000000000001</v>
      </c>
      <c r="AX18" s="58">
        <v>3.0150000000000001</v>
      </c>
      <c r="AY18" s="58">
        <v>-40.4</v>
      </c>
      <c r="AZ18" s="58">
        <v>2.7</v>
      </c>
      <c r="BA18" s="58">
        <v>-43.1</v>
      </c>
      <c r="BB18" s="58">
        <v>4</v>
      </c>
      <c r="BC18" s="58">
        <v>-33.6</v>
      </c>
      <c r="BD18" s="58">
        <v>-13.6</v>
      </c>
      <c r="BE18" s="58">
        <v>39.200000000000003</v>
      </c>
      <c r="BF18" s="58">
        <v>-18</v>
      </c>
      <c r="BG18" s="58">
        <v>57.2</v>
      </c>
      <c r="BH18" s="58">
        <v>20.100000000000001</v>
      </c>
      <c r="BI18" s="58">
        <v>37.1</v>
      </c>
      <c r="BJ18" s="58">
        <v>16.8</v>
      </c>
      <c r="BK18" s="100">
        <v>20.3</v>
      </c>
    </row>
    <row r="19" spans="1:63" s="68" customFormat="1" ht="15.75" customHeight="1" x14ac:dyDescent="0.25">
      <c r="A19" s="102"/>
      <c r="B19" s="24" t="s">
        <v>53</v>
      </c>
      <c r="C19" s="103"/>
      <c r="D19" s="109"/>
      <c r="E19" s="109"/>
      <c r="F19" s="109"/>
      <c r="G19" s="109"/>
      <c r="H19" s="109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1"/>
    </row>
    <row r="20" spans="1:63" s="5" customFormat="1" ht="16.5" customHeight="1" x14ac:dyDescent="0.25">
      <c r="A20" s="70"/>
      <c r="B20" s="23" t="s">
        <v>54</v>
      </c>
      <c r="C20" s="99"/>
      <c r="D20" s="10"/>
      <c r="E20" s="10">
        <f>F20</f>
        <v>1093.1320000000001</v>
      </c>
      <c r="F20" s="10">
        <v>1093.1320000000001</v>
      </c>
      <c r="G20" s="10">
        <v>1089.5519999999999</v>
      </c>
      <c r="H20" s="10">
        <v>1089.5519999999999</v>
      </c>
      <c r="I20" s="58">
        <v>666</v>
      </c>
      <c r="J20" s="58">
        <v>634</v>
      </c>
      <c r="K20" s="58">
        <v>600</v>
      </c>
      <c r="L20" s="58">
        <v>600</v>
      </c>
      <c r="M20" s="58">
        <f>SUM(N20:P20)</f>
        <v>1741</v>
      </c>
      <c r="N20" s="58">
        <v>600</v>
      </c>
      <c r="O20" s="58">
        <v>579.29999999999995</v>
      </c>
      <c r="P20" s="58">
        <v>561.70000000000005</v>
      </c>
      <c r="Q20" s="58">
        <v>547.9</v>
      </c>
      <c r="R20" s="58">
        <v>547.9</v>
      </c>
      <c r="S20" s="58">
        <f>SUM(T20:V20)</f>
        <v>1576</v>
      </c>
      <c r="T20" s="58">
        <v>531.5</v>
      </c>
      <c r="U20" s="58">
        <v>522.9</v>
      </c>
      <c r="V20" s="58">
        <v>521.6</v>
      </c>
      <c r="W20" s="58">
        <v>523</v>
      </c>
      <c r="X20" s="58">
        <v>523.99099999999999</v>
      </c>
      <c r="Y20" s="58">
        <f>SUM(Z20:AB20)</f>
        <v>1590.2660000000001</v>
      </c>
      <c r="Z20" s="58">
        <v>522.9</v>
      </c>
      <c r="AA20" s="58">
        <v>524.15599999999995</v>
      </c>
      <c r="AB20" s="58">
        <v>543.21</v>
      </c>
      <c r="AC20" s="58">
        <v>546.29999999999995</v>
      </c>
      <c r="AD20" s="58">
        <v>546.36500000000001</v>
      </c>
      <c r="AE20" s="58">
        <v>553.4</v>
      </c>
      <c r="AF20" s="58">
        <v>564.6</v>
      </c>
      <c r="AG20" s="58">
        <v>569.5</v>
      </c>
      <c r="AH20" s="58">
        <v>570.20000000000005</v>
      </c>
      <c r="AI20" s="58">
        <v>570.20000000000005</v>
      </c>
      <c r="AJ20" s="58">
        <v>575.29999999999995</v>
      </c>
      <c r="AK20" s="58">
        <v>581.6</v>
      </c>
      <c r="AL20" s="58">
        <v>587.5</v>
      </c>
      <c r="AM20" s="58">
        <v>598.9</v>
      </c>
      <c r="AN20" s="58">
        <v>598.9</v>
      </c>
      <c r="AO20" s="58">
        <v>1815.3</v>
      </c>
      <c r="AP20" s="58">
        <v>612.79999999999995</v>
      </c>
      <c r="AQ20" s="58">
        <v>605.29999999999995</v>
      </c>
      <c r="AR20" s="58">
        <v>597.20000000000005</v>
      </c>
      <c r="AS20" s="58">
        <v>587.20000000000005</v>
      </c>
      <c r="AT20" s="58">
        <v>488.27100000000002</v>
      </c>
      <c r="AU20" s="58">
        <v>483</v>
      </c>
      <c r="AV20" s="58">
        <v>483</v>
      </c>
      <c r="AW20" s="58">
        <v>475.3</v>
      </c>
      <c r="AX20" s="58">
        <v>471.2</v>
      </c>
      <c r="AY20" s="58">
        <v>468</v>
      </c>
      <c r="AZ20" s="58">
        <v>468</v>
      </c>
      <c r="BA20" s="58">
        <v>466</v>
      </c>
      <c r="BB20" s="58">
        <v>466</v>
      </c>
      <c r="BC20" s="58">
        <v>461.2</v>
      </c>
      <c r="BD20" s="58">
        <v>494.2</v>
      </c>
      <c r="BE20" s="58">
        <v>508.4</v>
      </c>
      <c r="BF20" s="58">
        <v>508.4</v>
      </c>
      <c r="BG20" s="58">
        <v>535.20000000000005</v>
      </c>
      <c r="BH20" s="58">
        <v>535.20000000000005</v>
      </c>
      <c r="BI20" s="58">
        <v>509.9</v>
      </c>
      <c r="BJ20" s="58">
        <v>510.74</v>
      </c>
      <c r="BK20" s="100">
        <v>493.67</v>
      </c>
    </row>
    <row r="21" spans="1:63" s="5" customFormat="1" ht="16.5" customHeight="1" x14ac:dyDescent="0.25">
      <c r="A21" s="70"/>
      <c r="B21" s="22" t="s">
        <v>55</v>
      </c>
      <c r="C21" s="97"/>
      <c r="D21" s="18"/>
      <c r="E21" s="18">
        <f>F21</f>
        <v>265140</v>
      </c>
      <c r="F21" s="18">
        <f>59376+205764</f>
        <v>265140</v>
      </c>
      <c r="G21" s="112">
        <f>119.582+194.878</f>
        <v>314.45999999999998</v>
      </c>
      <c r="H21" s="112">
        <f>119.582+194.878</f>
        <v>314.45999999999998</v>
      </c>
      <c r="I21" s="113">
        <v>335</v>
      </c>
      <c r="J21" s="113">
        <v>269</v>
      </c>
      <c r="K21" s="113">
        <f>130.52+146.477</f>
        <v>276.99700000000001</v>
      </c>
      <c r="L21" s="113">
        <f>130.52+146.477</f>
        <v>276.99700000000001</v>
      </c>
      <c r="M21" s="113">
        <f>SUM(N21:P21)</f>
        <v>761.90000000000009</v>
      </c>
      <c r="N21" s="113">
        <v>271</v>
      </c>
      <c r="O21" s="113">
        <v>247.2</v>
      </c>
      <c r="P21" s="113">
        <v>243.7</v>
      </c>
      <c r="Q21" s="113">
        <v>224</v>
      </c>
      <c r="R21" s="113">
        <v>223.9</v>
      </c>
      <c r="S21" s="113">
        <f>SUM(T21:V21)</f>
        <v>587.30000000000007</v>
      </c>
      <c r="T21" s="113">
        <v>222.3</v>
      </c>
      <c r="U21" s="113">
        <v>177.4</v>
      </c>
      <c r="V21" s="113">
        <v>187.6</v>
      </c>
      <c r="W21" s="113">
        <v>197</v>
      </c>
      <c r="X21" s="113">
        <v>197.011</v>
      </c>
      <c r="Y21" s="113">
        <f>SUM(Z21:AB21)</f>
        <v>722.26800000000003</v>
      </c>
      <c r="Z21" s="113">
        <v>212.42699999999999</v>
      </c>
      <c r="AA21" s="113">
        <v>230.02099999999999</v>
      </c>
      <c r="AB21" s="113">
        <v>279.82</v>
      </c>
      <c r="AC21" s="113">
        <v>319.3</v>
      </c>
      <c r="AD21" s="113">
        <v>319.26</v>
      </c>
      <c r="AE21" s="113">
        <v>322.8</v>
      </c>
      <c r="AF21" s="113">
        <v>294.89999999999998</v>
      </c>
      <c r="AG21" s="113">
        <v>304.55900000000003</v>
      </c>
      <c r="AH21" s="113">
        <v>348.1</v>
      </c>
      <c r="AI21" s="113">
        <v>410.5</v>
      </c>
      <c r="AJ21" s="113">
        <v>347.6</v>
      </c>
      <c r="AK21" s="113">
        <v>425</v>
      </c>
      <c r="AL21" s="113">
        <v>417.6</v>
      </c>
      <c r="AM21" s="113">
        <v>320.89999999999998</v>
      </c>
      <c r="AN21" s="113">
        <v>517.29999999999995</v>
      </c>
      <c r="AO21" s="113">
        <v>783.6</v>
      </c>
      <c r="AP21" s="113">
        <v>540.29999999999995</v>
      </c>
      <c r="AQ21" s="113">
        <v>773.7</v>
      </c>
      <c r="AR21" s="113">
        <v>782307</v>
      </c>
      <c r="AS21" s="113">
        <v>555.9</v>
      </c>
      <c r="AT21" s="113">
        <v>98.13</v>
      </c>
      <c r="AU21" s="113">
        <v>103</v>
      </c>
      <c r="AV21" s="113">
        <v>103</v>
      </c>
      <c r="AW21" s="113">
        <v>127</v>
      </c>
      <c r="AX21" s="113">
        <v>132.6</v>
      </c>
      <c r="AY21" s="113">
        <v>110.2</v>
      </c>
      <c r="AZ21" s="113">
        <v>110.2</v>
      </c>
      <c r="BA21" s="113">
        <v>100.5</v>
      </c>
      <c r="BB21" s="113">
        <v>100.5</v>
      </c>
      <c r="BC21" s="113">
        <v>82.941999999999993</v>
      </c>
      <c r="BD21" s="113">
        <v>132.934</v>
      </c>
      <c r="BE21" s="113">
        <v>155.29599999999999</v>
      </c>
      <c r="BF21" s="113">
        <v>155.29599999999999</v>
      </c>
      <c r="BG21" s="113">
        <v>127.34399999999999</v>
      </c>
      <c r="BH21" s="113">
        <v>127.34399999999999</v>
      </c>
      <c r="BI21" s="113">
        <v>163.07499999999999</v>
      </c>
      <c r="BJ21" s="113">
        <v>163.07499999999999</v>
      </c>
      <c r="BK21" s="114">
        <v>123.557</v>
      </c>
    </row>
    <row r="22" spans="1:63" s="5" customFormat="1" ht="16.5" customHeight="1" x14ac:dyDescent="0.25">
      <c r="A22" s="70"/>
      <c r="B22" s="23" t="s">
        <v>56</v>
      </c>
      <c r="C22" s="99"/>
      <c r="D22" s="10"/>
      <c r="E22" s="10">
        <f>F22</f>
        <v>1051.943</v>
      </c>
      <c r="F22" s="10">
        <v>1051.943</v>
      </c>
      <c r="G22" s="10">
        <v>1010.526</v>
      </c>
      <c r="H22" s="10">
        <v>1010.526</v>
      </c>
      <c r="I22" s="58">
        <v>875</v>
      </c>
      <c r="J22" s="58">
        <v>801</v>
      </c>
      <c r="K22" s="58">
        <v>719</v>
      </c>
      <c r="L22" s="58">
        <v>719</v>
      </c>
      <c r="M22" s="58">
        <f>SUM(N22:P22)</f>
        <v>2160.3000000000002</v>
      </c>
      <c r="N22" s="58">
        <v>726</v>
      </c>
      <c r="O22" s="58">
        <v>745.1</v>
      </c>
      <c r="P22" s="58">
        <v>689.2</v>
      </c>
      <c r="Q22" s="58">
        <v>625</v>
      </c>
      <c r="R22" s="58">
        <v>625.20000000000005</v>
      </c>
      <c r="S22" s="58">
        <f>SUM(T22:V22)</f>
        <v>1366.3</v>
      </c>
      <c r="T22" s="58">
        <v>345.3</v>
      </c>
      <c r="U22" s="58">
        <v>513</v>
      </c>
      <c r="V22" s="58">
        <v>508</v>
      </c>
      <c r="W22" s="58">
        <v>477</v>
      </c>
      <c r="X22" s="58">
        <v>477.05700000000002</v>
      </c>
      <c r="Y22" s="58">
        <f>SUM(Z22:AB22)</f>
        <v>1506.1790000000001</v>
      </c>
      <c r="Z22" s="58">
        <v>503.01600000000002</v>
      </c>
      <c r="AA22" s="58">
        <v>495.40800000000002</v>
      </c>
      <c r="AB22" s="58">
        <v>507.755</v>
      </c>
      <c r="AC22" s="58">
        <v>539.4</v>
      </c>
      <c r="AD22" s="58">
        <v>539.375</v>
      </c>
      <c r="AE22" s="58">
        <v>547.79999999999995</v>
      </c>
      <c r="AF22" s="58">
        <v>528.1</v>
      </c>
      <c r="AG22" s="58">
        <v>548.27700000000004</v>
      </c>
      <c r="AH22" s="58">
        <v>435</v>
      </c>
      <c r="AI22" s="58">
        <v>341.6</v>
      </c>
      <c r="AJ22" s="58">
        <v>330.2</v>
      </c>
      <c r="AK22" s="58">
        <v>383.85199999999998</v>
      </c>
      <c r="AL22" s="58">
        <v>460.5</v>
      </c>
      <c r="AM22" s="58">
        <v>607</v>
      </c>
      <c r="AN22" s="58">
        <v>542.6</v>
      </c>
      <c r="AO22" s="58">
        <v>2164.5</v>
      </c>
      <c r="AP22" s="58">
        <v>615.4</v>
      </c>
      <c r="AQ22" s="58">
        <v>762.4</v>
      </c>
      <c r="AR22" s="58">
        <v>786.7</v>
      </c>
      <c r="AS22" s="58">
        <v>954.1</v>
      </c>
      <c r="AT22" s="58">
        <v>823.09299999999996</v>
      </c>
      <c r="AU22" s="58">
        <v>860</v>
      </c>
      <c r="AV22" s="58">
        <v>860</v>
      </c>
      <c r="AW22" s="58">
        <v>875</v>
      </c>
      <c r="AX22" s="58">
        <v>890.6</v>
      </c>
      <c r="AY22" s="58">
        <v>698.91300000000001</v>
      </c>
      <c r="AZ22" s="58">
        <v>698.91300000000001</v>
      </c>
      <c r="BA22" s="58">
        <v>899.25199999999995</v>
      </c>
      <c r="BB22" s="58">
        <v>899.25199999999995</v>
      </c>
      <c r="BC22" s="58">
        <v>911.25900000000001</v>
      </c>
      <c r="BD22" s="58">
        <v>862.02300000000002</v>
      </c>
      <c r="BE22" s="58">
        <v>847.86</v>
      </c>
      <c r="BF22" s="58">
        <v>847.86</v>
      </c>
      <c r="BG22" s="58">
        <v>813.13800000000003</v>
      </c>
      <c r="BH22" s="58">
        <v>813.13800000000003</v>
      </c>
      <c r="BI22" s="58">
        <v>699.452</v>
      </c>
      <c r="BJ22" s="58">
        <v>699.452</v>
      </c>
      <c r="BK22" s="100">
        <v>615.46</v>
      </c>
    </row>
    <row r="23" spans="1:63" s="5" customFormat="1" ht="16.5" customHeight="1" x14ac:dyDescent="0.25">
      <c r="A23" s="70"/>
      <c r="B23" s="22" t="s">
        <v>57</v>
      </c>
      <c r="C23" s="97"/>
      <c r="D23" s="18"/>
      <c r="E23" s="18"/>
      <c r="F23" s="18"/>
      <c r="G23" s="18"/>
      <c r="H23" s="18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 t="s">
        <v>34</v>
      </c>
      <c r="AT23" s="113" t="s">
        <v>34</v>
      </c>
      <c r="AU23" s="113" t="s">
        <v>34</v>
      </c>
      <c r="AV23" s="113" t="s">
        <v>34</v>
      </c>
      <c r="AW23" s="113" t="s">
        <v>34</v>
      </c>
      <c r="AX23" s="113" t="s">
        <v>34</v>
      </c>
      <c r="AY23" s="113" t="s">
        <v>34</v>
      </c>
      <c r="AZ23" s="113" t="s">
        <v>34</v>
      </c>
      <c r="BA23" s="113">
        <v>2171</v>
      </c>
      <c r="BB23" s="113">
        <v>2171</v>
      </c>
      <c r="BC23" s="113">
        <v>2111</v>
      </c>
      <c r="BD23" s="113">
        <v>2523</v>
      </c>
      <c r="BE23" s="113">
        <v>2625</v>
      </c>
      <c r="BF23" s="113">
        <v>2625</v>
      </c>
      <c r="BG23" s="113">
        <v>3151</v>
      </c>
      <c r="BH23" s="113">
        <v>3151</v>
      </c>
      <c r="BI23" s="113">
        <v>2713</v>
      </c>
      <c r="BJ23" s="113">
        <v>2713</v>
      </c>
      <c r="BK23" s="114">
        <v>2835</v>
      </c>
    </row>
    <row r="24" spans="1:63" ht="12.75" customHeight="1" x14ac:dyDescent="0.25">
      <c r="A24" s="93"/>
      <c r="B24" s="23" t="s">
        <v>58</v>
      </c>
      <c r="C24" s="99"/>
      <c r="D24" s="10"/>
      <c r="E24" s="10"/>
      <c r="F24" s="10"/>
      <c r="G24" s="10"/>
      <c r="H24" s="10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 t="s">
        <v>34</v>
      </c>
      <c r="AT24" s="58" t="s">
        <v>34</v>
      </c>
      <c r="AU24" s="58" t="s">
        <v>34</v>
      </c>
      <c r="AV24" s="58" t="s">
        <v>34</v>
      </c>
      <c r="AW24" s="58" t="s">
        <v>34</v>
      </c>
      <c r="AX24" s="58" t="s">
        <v>34</v>
      </c>
      <c r="AY24" s="58" t="s">
        <v>34</v>
      </c>
      <c r="AZ24" s="58" t="s">
        <v>34</v>
      </c>
      <c r="BA24" s="58">
        <v>559.4</v>
      </c>
      <c r="BB24" s="58">
        <v>559.4</v>
      </c>
      <c r="BC24" s="58">
        <v>570</v>
      </c>
      <c r="BD24" s="58">
        <v>545</v>
      </c>
      <c r="BE24" s="58">
        <v>531</v>
      </c>
      <c r="BF24" s="58">
        <v>531</v>
      </c>
      <c r="BG24" s="58">
        <v>556.1</v>
      </c>
      <c r="BH24" s="58">
        <v>556.1</v>
      </c>
      <c r="BI24" s="58">
        <v>513.5</v>
      </c>
      <c r="BJ24" s="58">
        <v>513.5</v>
      </c>
      <c r="BK24" s="100">
        <v>531.70000000000005</v>
      </c>
    </row>
    <row r="25" spans="1:63" x14ac:dyDescent="0.25">
      <c r="A25" s="93"/>
      <c r="B25" s="22" t="s">
        <v>59</v>
      </c>
      <c r="C25" s="97"/>
      <c r="D25" s="18"/>
      <c r="E25" s="18">
        <v>185.923</v>
      </c>
      <c r="F25" s="18">
        <v>54.152000000000001</v>
      </c>
      <c r="G25" s="112">
        <v>131.02099999999999</v>
      </c>
      <c r="H25" s="112">
        <v>56</v>
      </c>
      <c r="I25" s="113">
        <v>38</v>
      </c>
      <c r="J25" s="113">
        <v>36</v>
      </c>
      <c r="K25" s="113">
        <v>104</v>
      </c>
      <c r="L25" s="113">
        <v>27</v>
      </c>
      <c r="M25" s="113">
        <v>76.802999999999997</v>
      </c>
      <c r="N25" s="113">
        <v>31</v>
      </c>
      <c r="O25" s="113">
        <v>25</v>
      </c>
      <c r="P25" s="113">
        <v>22.9</v>
      </c>
      <c r="Q25" s="113">
        <v>65</v>
      </c>
      <c r="R25" s="113">
        <v>26.7</v>
      </c>
      <c r="S25" s="113">
        <v>35</v>
      </c>
      <c r="T25" s="113">
        <v>16.7</v>
      </c>
      <c r="U25" s="113">
        <v>11.7</v>
      </c>
      <c r="V25" s="113">
        <v>10</v>
      </c>
      <c r="W25" s="113">
        <v>34.6</v>
      </c>
      <c r="X25" s="113">
        <v>7.7670000000000003</v>
      </c>
      <c r="Y25" s="113">
        <v>28.815999999999999</v>
      </c>
      <c r="Z25" s="113">
        <v>12.26</v>
      </c>
      <c r="AA25" s="113">
        <v>7.4539999999999997</v>
      </c>
      <c r="AB25" s="113">
        <v>7.0979999999999999</v>
      </c>
      <c r="AC25" s="113">
        <v>48.7</v>
      </c>
      <c r="AD25" s="113">
        <v>13.2</v>
      </c>
      <c r="AE25" s="113">
        <v>15.7</v>
      </c>
      <c r="AF25" s="113">
        <v>11.8</v>
      </c>
      <c r="AG25" s="113">
        <v>8</v>
      </c>
      <c r="AH25" s="113">
        <v>45.4</v>
      </c>
      <c r="AI25" s="113">
        <v>10.4</v>
      </c>
      <c r="AJ25" s="113">
        <v>9.9</v>
      </c>
      <c r="AK25" s="113">
        <v>11.3</v>
      </c>
      <c r="AL25" s="113">
        <v>13.6</v>
      </c>
      <c r="AM25" s="113">
        <v>69.900000000000006</v>
      </c>
      <c r="AN25" s="113">
        <v>13.5</v>
      </c>
      <c r="AO25" s="113">
        <v>56.2</v>
      </c>
      <c r="AP25" s="113">
        <v>14.5</v>
      </c>
      <c r="AQ25" s="113">
        <v>19.600000000000001</v>
      </c>
      <c r="AR25" s="113">
        <v>22</v>
      </c>
      <c r="AS25" s="113">
        <v>101.4</v>
      </c>
      <c r="AT25" s="113">
        <v>27.190563789999999</v>
      </c>
      <c r="AU25" s="113">
        <v>82</v>
      </c>
      <c r="AV25" s="113">
        <v>27</v>
      </c>
      <c r="AW25" s="113">
        <v>26.7</v>
      </c>
      <c r="AX25" s="113">
        <v>27.8</v>
      </c>
      <c r="AY25" s="113">
        <v>75.599999999999994</v>
      </c>
      <c r="AZ25" s="113">
        <v>31</v>
      </c>
      <c r="BA25" s="113">
        <v>44.6</v>
      </c>
      <c r="BB25" s="113">
        <v>36</v>
      </c>
      <c r="BC25" s="113">
        <v>-5.0999999999999996</v>
      </c>
      <c r="BD25" s="113">
        <v>13.7</v>
      </c>
      <c r="BE25" s="113">
        <v>119.7</v>
      </c>
      <c r="BF25" s="113">
        <v>4.8</v>
      </c>
      <c r="BG25" s="113">
        <v>114.8</v>
      </c>
      <c r="BH25" s="113">
        <v>41.8</v>
      </c>
      <c r="BI25" s="113">
        <v>73.099999999999994</v>
      </c>
      <c r="BJ25" s="113">
        <v>36.200000000000003</v>
      </c>
      <c r="BK25" s="114">
        <v>36.799999999999997</v>
      </c>
    </row>
    <row r="26" spans="1:63" ht="15" customHeight="1" x14ac:dyDescent="0.25">
      <c r="A26" s="93"/>
      <c r="B26" s="23" t="s">
        <v>195</v>
      </c>
      <c r="C26" s="99"/>
      <c r="D26" s="10"/>
      <c r="E26" s="10">
        <v>23.3</v>
      </c>
      <c r="F26" s="10">
        <v>25.2</v>
      </c>
      <c r="G26" s="115">
        <v>22.4</v>
      </c>
      <c r="H26" s="115">
        <v>25.5</v>
      </c>
      <c r="I26" s="116">
        <v>19.399999999999999</v>
      </c>
      <c r="J26" s="116">
        <v>19.7</v>
      </c>
      <c r="K26" s="116">
        <v>19.100000000000001</v>
      </c>
      <c r="L26" s="116">
        <v>18.399999999999999</v>
      </c>
      <c r="M26" s="116">
        <v>19.3</v>
      </c>
      <c r="N26" s="116">
        <v>19.899999999999999</v>
      </c>
      <c r="O26" s="116">
        <v>20.399999999999999</v>
      </c>
      <c r="P26" s="116">
        <v>19</v>
      </c>
      <c r="Q26" s="116">
        <v>14.8</v>
      </c>
      <c r="R26" s="116">
        <v>21.4</v>
      </c>
      <c r="S26" s="116">
        <v>11.2</v>
      </c>
      <c r="T26" s="116">
        <v>13.7</v>
      </c>
      <c r="U26" s="116">
        <v>11.9</v>
      </c>
      <c r="V26" s="116">
        <v>10.4</v>
      </c>
      <c r="W26" s="116">
        <v>11.4</v>
      </c>
      <c r="X26" s="116">
        <v>10.9</v>
      </c>
      <c r="Y26" s="116">
        <v>11.6</v>
      </c>
      <c r="Z26" s="116">
        <v>13.1</v>
      </c>
      <c r="AA26" s="116">
        <v>12.6</v>
      </c>
      <c r="AB26" s="116">
        <v>9.1</v>
      </c>
      <c r="AC26" s="116">
        <v>0.129</v>
      </c>
      <c r="AD26" s="116">
        <v>0.15</v>
      </c>
      <c r="AE26" s="116">
        <v>0.13100000000000001</v>
      </c>
      <c r="AF26" s="116">
        <v>0.13400000000000001</v>
      </c>
      <c r="AG26" s="116">
        <v>9.7000000000000003E-2</v>
      </c>
      <c r="AH26" s="116">
        <v>0.123</v>
      </c>
      <c r="AI26" s="116">
        <v>0.111</v>
      </c>
      <c r="AJ26" s="116">
        <v>0.113</v>
      </c>
      <c r="AK26" s="116">
        <v>0.129</v>
      </c>
      <c r="AL26" s="116">
        <v>0.13700000000000001</v>
      </c>
      <c r="AM26" s="116">
        <v>0.13400000000000001</v>
      </c>
      <c r="AN26" s="116">
        <v>0.121</v>
      </c>
      <c r="AO26" s="116">
        <v>0.13800000000000001</v>
      </c>
      <c r="AP26" s="116">
        <v>0.13700000000000001</v>
      </c>
      <c r="AQ26" s="116">
        <v>0.13800000000000001</v>
      </c>
      <c r="AR26" s="116">
        <v>0.13900000000000001</v>
      </c>
      <c r="AS26" s="116">
        <v>0.151</v>
      </c>
      <c r="AT26" s="116">
        <v>0.18585611514774536</v>
      </c>
      <c r="AU26" s="116">
        <v>17</v>
      </c>
      <c r="AV26" s="116">
        <v>19</v>
      </c>
      <c r="AW26" s="116">
        <v>16.5</v>
      </c>
      <c r="AX26" s="116">
        <v>15.8</v>
      </c>
      <c r="AY26" s="116">
        <v>9.6</v>
      </c>
      <c r="AZ26" s="116">
        <v>17</v>
      </c>
      <c r="BA26" s="116">
        <v>7.4</v>
      </c>
      <c r="BB26" s="116">
        <v>17.5</v>
      </c>
      <c r="BC26" s="116">
        <v>-2.6</v>
      </c>
      <c r="BD26" s="116">
        <v>6.8</v>
      </c>
      <c r="BE26" s="116">
        <v>15.2</v>
      </c>
      <c r="BF26" s="116">
        <v>2.7</v>
      </c>
      <c r="BG26" s="116">
        <v>19</v>
      </c>
      <c r="BH26" s="116">
        <v>18.899999999999999</v>
      </c>
      <c r="BI26" s="116">
        <v>19</v>
      </c>
      <c r="BJ26" s="116">
        <v>17.3</v>
      </c>
      <c r="BK26" s="117">
        <v>20.9</v>
      </c>
    </row>
    <row r="27" spans="1:63" s="125" customFormat="1" x14ac:dyDescent="0.25">
      <c r="A27" s="118"/>
      <c r="B27" s="25" t="s">
        <v>60</v>
      </c>
      <c r="C27" s="119"/>
      <c r="D27" s="120"/>
      <c r="E27" s="121">
        <v>17.5</v>
      </c>
      <c r="F27" s="121">
        <v>20.3</v>
      </c>
      <c r="G27" s="122">
        <v>16.5</v>
      </c>
      <c r="H27" s="122">
        <v>19.5</v>
      </c>
      <c r="I27" s="123">
        <v>14.8</v>
      </c>
      <c r="J27" s="123">
        <v>14.7</v>
      </c>
      <c r="K27" s="123">
        <v>13.2</v>
      </c>
      <c r="L27" s="123">
        <v>13.9</v>
      </c>
      <c r="M27" s="123">
        <v>12.9</v>
      </c>
      <c r="N27" s="123">
        <v>13.8</v>
      </c>
      <c r="O27" s="123">
        <v>14.2</v>
      </c>
      <c r="P27" s="123">
        <v>10.7</v>
      </c>
      <c r="Q27" s="123">
        <v>7.9</v>
      </c>
      <c r="R27" s="123">
        <v>16.3</v>
      </c>
      <c r="S27" s="123">
        <v>4.5999999999999996</v>
      </c>
      <c r="T27" s="123">
        <v>7.8</v>
      </c>
      <c r="U27" s="123">
        <v>2.9</v>
      </c>
      <c r="V27" s="123">
        <v>2.2999999999999998</v>
      </c>
      <c r="W27" s="123">
        <v>0.9</v>
      </c>
      <c r="X27" s="123">
        <v>2.8</v>
      </c>
      <c r="Y27" s="123">
        <v>0.3</v>
      </c>
      <c r="Z27" s="123">
        <v>2</v>
      </c>
      <c r="AA27" s="123">
        <v>-3.6</v>
      </c>
      <c r="AB27" s="123">
        <v>1.1000000000000001</v>
      </c>
      <c r="AC27" s="123">
        <v>0.05</v>
      </c>
      <c r="AD27" s="123">
        <v>7.0999999999999994E-2</v>
      </c>
      <c r="AE27" s="123">
        <v>5.7000000000000002E-2</v>
      </c>
      <c r="AF27" s="123">
        <v>4.2000000000000003E-2</v>
      </c>
      <c r="AG27" s="123">
        <v>2.7E-2</v>
      </c>
      <c r="AH27" s="123">
        <v>5.5E-2</v>
      </c>
      <c r="AI27" s="123">
        <v>3.5999999999999997E-2</v>
      </c>
      <c r="AJ27" s="123">
        <v>0.05</v>
      </c>
      <c r="AK27" s="123">
        <v>7.0999999999999994E-2</v>
      </c>
      <c r="AL27" s="123">
        <v>6.0999999999999999E-2</v>
      </c>
      <c r="AM27" s="123">
        <v>5.8999999999999997E-2</v>
      </c>
      <c r="AN27" s="123">
        <v>7.2999999999999995E-2</v>
      </c>
      <c r="AO27" s="123">
        <v>5.5E-2</v>
      </c>
      <c r="AP27" s="123">
        <v>6.5000000000000002E-2</v>
      </c>
      <c r="AQ27" s="123">
        <v>5.2999999999999999E-2</v>
      </c>
      <c r="AR27" s="123">
        <v>5.0999999999999997E-2</v>
      </c>
      <c r="AS27" s="123">
        <v>4.1000000000000002E-2</v>
      </c>
      <c r="AT27" s="123">
        <v>8.0150923793053955E-2</v>
      </c>
      <c r="AU27" s="123">
        <v>3.2</v>
      </c>
      <c r="AV27" s="123">
        <v>6</v>
      </c>
      <c r="AW27" s="123">
        <v>2.5</v>
      </c>
      <c r="AX27" s="123">
        <v>1.7</v>
      </c>
      <c r="AY27" s="123">
        <v>-5.2</v>
      </c>
      <c r="AZ27" s="123">
        <v>1.5</v>
      </c>
      <c r="BA27" s="123">
        <v>-7.2</v>
      </c>
      <c r="BB27" s="123">
        <v>2</v>
      </c>
      <c r="BC27" s="123">
        <v>-17.399999999999999</v>
      </c>
      <c r="BD27" s="123">
        <v>6.8</v>
      </c>
      <c r="BE27" s="123">
        <v>15.2</v>
      </c>
      <c r="BF27" s="123">
        <v>2.7</v>
      </c>
      <c r="BG27" s="123">
        <v>9.4</v>
      </c>
      <c r="BH27" s="123">
        <v>9.1</v>
      </c>
      <c r="BI27" s="123">
        <v>9.6</v>
      </c>
      <c r="BJ27" s="123">
        <v>8</v>
      </c>
      <c r="BK27" s="124">
        <v>11.5</v>
      </c>
    </row>
    <row r="30" spans="1:63" ht="34.5" customHeight="1" x14ac:dyDescent="0.25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S10:S20 S21:S22 M20:M22 M17:M18 M5 S5:S7 Y5:Y7 Y10:Y16 Y19:Y22 M7:M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48504"/>
  <sheetViews>
    <sheetView showGridLines="0" zoomScaleNormal="100" workbookViewId="0">
      <pane xSplit="4" ySplit="3" topLeftCell="E4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25"/>
  <cols>
    <col min="1" max="1" width="1.42578125" style="5" customWidth="1"/>
    <col min="2" max="2" width="41.5703125" style="77" bestFit="1" customWidth="1"/>
    <col min="3" max="3" width="37.7109375" style="5" customWidth="1"/>
    <col min="4" max="4" width="11.5703125" style="5" customWidth="1"/>
    <col min="5" max="14" width="10" style="5" bestFit="1" customWidth="1"/>
    <col min="15" max="30" width="8.42578125" style="5" bestFit="1" customWidth="1"/>
    <col min="31" max="54" width="10" style="5" bestFit="1" customWidth="1"/>
    <col min="55" max="55" width="10" style="73" bestFit="1" customWidth="1"/>
    <col min="56" max="16384" width="9.140625" style="5"/>
  </cols>
  <sheetData>
    <row r="1" spans="1:55" ht="54.75" customHeight="1" thickBot="1" x14ac:dyDescent="0.3">
      <c r="A1" s="39"/>
      <c r="B1" s="134"/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8"/>
    </row>
    <row r="2" spans="1:55" ht="8.25" customHeight="1" x14ac:dyDescent="0.25">
      <c r="A2" s="39"/>
      <c r="B2" s="1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7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129"/>
    </row>
    <row r="3" spans="1:55" ht="21.95" customHeight="1" x14ac:dyDescent="0.25">
      <c r="A3" s="79"/>
      <c r="B3" s="147" t="s">
        <v>149</v>
      </c>
      <c r="C3" s="147"/>
      <c r="D3" s="19"/>
      <c r="E3" s="19">
        <v>2019</v>
      </c>
      <c r="F3" s="19" t="s">
        <v>203</v>
      </c>
      <c r="G3" s="19" t="s">
        <v>198</v>
      </c>
      <c r="H3" s="19" t="s">
        <v>197</v>
      </c>
      <c r="I3" s="19" t="s">
        <v>151</v>
      </c>
      <c r="J3" s="19" t="s">
        <v>147</v>
      </c>
      <c r="K3" s="19">
        <v>2018</v>
      </c>
      <c r="L3" s="19" t="s">
        <v>146</v>
      </c>
      <c r="M3" s="19" t="s">
        <v>36</v>
      </c>
      <c r="N3" s="19" t="s">
        <v>35</v>
      </c>
      <c r="O3" s="19" t="s">
        <v>33</v>
      </c>
      <c r="P3" s="19">
        <v>2017</v>
      </c>
      <c r="Q3" s="19" t="s">
        <v>16</v>
      </c>
      <c r="R3" s="19" t="s">
        <v>15</v>
      </c>
      <c r="S3" s="19" t="s">
        <v>14</v>
      </c>
      <c r="T3" s="19" t="s">
        <v>13</v>
      </c>
      <c r="U3" s="19">
        <v>2016</v>
      </c>
      <c r="V3" s="19" t="s">
        <v>11</v>
      </c>
      <c r="W3" s="19" t="s">
        <v>10</v>
      </c>
      <c r="X3" s="19" t="s">
        <v>9</v>
      </c>
      <c r="Y3" s="19" t="s">
        <v>8</v>
      </c>
      <c r="Z3" s="19">
        <v>2015</v>
      </c>
      <c r="AA3" s="19" t="s">
        <v>7</v>
      </c>
      <c r="AB3" s="19" t="s">
        <v>6</v>
      </c>
      <c r="AC3" s="19" t="s">
        <v>5</v>
      </c>
      <c r="AD3" s="19" t="s">
        <v>4</v>
      </c>
      <c r="AE3" s="19">
        <v>2014</v>
      </c>
      <c r="AF3" s="19" t="s">
        <v>3</v>
      </c>
      <c r="AG3" s="19" t="s">
        <v>2</v>
      </c>
      <c r="AH3" s="19" t="s">
        <v>1</v>
      </c>
      <c r="AI3" s="19" t="s">
        <v>0</v>
      </c>
      <c r="AJ3" s="19">
        <v>2013</v>
      </c>
      <c r="AK3" s="19" t="s">
        <v>17</v>
      </c>
      <c r="AL3" s="19" t="s">
        <v>18</v>
      </c>
      <c r="AM3" s="19" t="s">
        <v>19</v>
      </c>
      <c r="AN3" s="19" t="s">
        <v>20</v>
      </c>
      <c r="AO3" s="19">
        <v>2012</v>
      </c>
      <c r="AP3" s="19" t="s">
        <v>21</v>
      </c>
      <c r="AQ3" s="19" t="s">
        <v>22</v>
      </c>
      <c r="AR3" s="19" t="s">
        <v>23</v>
      </c>
      <c r="AS3" s="19" t="s">
        <v>24</v>
      </c>
      <c r="AT3" s="19">
        <v>2011</v>
      </c>
      <c r="AU3" s="19" t="s">
        <v>25</v>
      </c>
      <c r="AV3" s="19" t="s">
        <v>26</v>
      </c>
      <c r="AW3" s="19" t="s">
        <v>27</v>
      </c>
      <c r="AX3" s="19" t="s">
        <v>28</v>
      </c>
      <c r="AY3" s="19">
        <v>2010</v>
      </c>
      <c r="AZ3" s="19" t="s">
        <v>29</v>
      </c>
      <c r="BA3" s="19" t="s">
        <v>30</v>
      </c>
      <c r="BB3" s="19" t="s">
        <v>31</v>
      </c>
      <c r="BC3" s="28" t="s">
        <v>32</v>
      </c>
    </row>
    <row r="4" spans="1:55" s="68" customFormat="1" ht="27.95" customHeight="1" x14ac:dyDescent="0.25">
      <c r="A4" s="67"/>
      <c r="B4" s="35" t="s">
        <v>68</v>
      </c>
      <c r="C4" s="64"/>
      <c r="D4" s="52"/>
      <c r="E4" s="41">
        <f t="shared" ref="E4:G4" si="0">SUM(E5:E9)</f>
        <v>1428232</v>
      </c>
      <c r="F4" s="41">
        <f t="shared" si="0"/>
        <v>1428232</v>
      </c>
      <c r="G4" s="41">
        <f t="shared" si="0"/>
        <v>1470101</v>
      </c>
      <c r="H4" s="41">
        <f t="shared" ref="H4:R4" si="1">SUM(H5:H9)</f>
        <v>1470101</v>
      </c>
      <c r="I4" s="41">
        <f t="shared" si="1"/>
        <v>1053488</v>
      </c>
      <c r="J4" s="41">
        <f t="shared" si="1"/>
        <v>913047</v>
      </c>
      <c r="K4" s="41">
        <f t="shared" si="1"/>
        <v>848848</v>
      </c>
      <c r="L4" s="41">
        <f t="shared" si="1"/>
        <v>848848</v>
      </c>
      <c r="M4" s="41">
        <f t="shared" si="1"/>
        <v>851439</v>
      </c>
      <c r="N4" s="41">
        <f t="shared" si="1"/>
        <v>752016</v>
      </c>
      <c r="O4" s="41">
        <f t="shared" si="1"/>
        <v>676203</v>
      </c>
      <c r="P4" s="41">
        <f t="shared" si="1"/>
        <v>669528</v>
      </c>
      <c r="Q4" s="41">
        <f t="shared" si="1"/>
        <v>669528</v>
      </c>
      <c r="R4" s="41">
        <f t="shared" si="1"/>
        <v>584547</v>
      </c>
      <c r="S4" s="41">
        <f t="shared" ref="S4:Y4" si="2">SUM(S5:S9)</f>
        <v>558884</v>
      </c>
      <c r="T4" s="41">
        <f t="shared" si="2"/>
        <v>565994</v>
      </c>
      <c r="U4" s="41">
        <f t="shared" si="2"/>
        <v>597062</v>
      </c>
      <c r="V4" s="41">
        <f t="shared" si="2"/>
        <v>597062</v>
      </c>
      <c r="W4" s="41">
        <f t="shared" si="2"/>
        <v>628450</v>
      </c>
      <c r="X4" s="41">
        <f t="shared" si="2"/>
        <v>605078</v>
      </c>
      <c r="Y4" s="41">
        <f t="shared" si="2"/>
        <v>669278</v>
      </c>
      <c r="Z4" s="41">
        <v>734987</v>
      </c>
      <c r="AA4" s="41">
        <v>734987</v>
      </c>
      <c r="AB4" s="41">
        <v>729594</v>
      </c>
      <c r="AC4" s="41">
        <v>719888</v>
      </c>
      <c r="AD4" s="41">
        <v>705354</v>
      </c>
      <c r="AE4" s="41">
        <v>812464</v>
      </c>
      <c r="AF4" s="41">
        <v>812464</v>
      </c>
      <c r="AG4" s="41">
        <v>721375</v>
      </c>
      <c r="AH4" s="41">
        <v>821805</v>
      </c>
      <c r="AI4" s="41">
        <v>841188</v>
      </c>
      <c r="AJ4" s="41">
        <v>964298</v>
      </c>
      <c r="AK4" s="41">
        <v>964298</v>
      </c>
      <c r="AL4" s="41">
        <v>987819</v>
      </c>
      <c r="AM4" s="41">
        <v>1223297</v>
      </c>
      <c r="AN4" s="41">
        <v>1267948</v>
      </c>
      <c r="AO4" s="41">
        <v>1368528</v>
      </c>
      <c r="AP4" s="41">
        <v>1275381</v>
      </c>
      <c r="AQ4" s="41">
        <v>1294212</v>
      </c>
      <c r="AR4" s="41">
        <v>1373965</v>
      </c>
      <c r="AS4" s="41">
        <v>1396007</v>
      </c>
      <c r="AT4" s="41">
        <v>1219460</v>
      </c>
      <c r="AU4" s="41">
        <v>1219460</v>
      </c>
      <c r="AV4" s="41">
        <v>1337229</v>
      </c>
      <c r="AW4" s="41">
        <v>1483669</v>
      </c>
      <c r="AX4" s="41">
        <v>1445512</v>
      </c>
      <c r="AY4" s="41">
        <v>1481455</v>
      </c>
      <c r="AZ4" s="41">
        <v>1481455</v>
      </c>
      <c r="BA4" s="41">
        <v>1469941</v>
      </c>
      <c r="BB4" s="41">
        <v>1368442</v>
      </c>
      <c r="BC4" s="44">
        <v>1233059</v>
      </c>
    </row>
    <row r="5" spans="1:55" ht="16.5" customHeight="1" x14ac:dyDescent="0.25">
      <c r="A5" s="39"/>
      <c r="B5" s="36" t="s">
        <v>69</v>
      </c>
      <c r="C5" s="66"/>
      <c r="D5" s="42"/>
      <c r="E5" s="42">
        <f>F5</f>
        <v>488058</v>
      </c>
      <c r="F5" s="42">
        <v>488058</v>
      </c>
      <c r="G5" s="42">
        <v>531927</v>
      </c>
      <c r="H5" s="42">
        <v>531927</v>
      </c>
      <c r="I5" s="45">
        <v>142714</v>
      </c>
      <c r="J5" s="45">
        <v>114932</v>
      </c>
      <c r="K5" s="45">
        <v>99436</v>
      </c>
      <c r="L5" s="45">
        <v>99436</v>
      </c>
      <c r="M5" s="45">
        <v>90238</v>
      </c>
      <c r="N5" s="45">
        <v>74391</v>
      </c>
      <c r="O5" s="45">
        <v>98807</v>
      </c>
      <c r="P5" s="45">
        <v>89708</v>
      </c>
      <c r="Q5" s="45">
        <v>89708</v>
      </c>
      <c r="R5" s="45">
        <v>71185</v>
      </c>
      <c r="S5" s="45">
        <v>27649</v>
      </c>
      <c r="T5" s="45">
        <v>26942</v>
      </c>
      <c r="U5" s="45">
        <v>23757</v>
      </c>
      <c r="V5" s="45">
        <v>23757</v>
      </c>
      <c r="W5" s="45">
        <v>28512</v>
      </c>
      <c r="X5" s="45">
        <v>21674</v>
      </c>
      <c r="Y5" s="45">
        <v>41522</v>
      </c>
      <c r="Z5" s="45">
        <v>42614</v>
      </c>
      <c r="AA5" s="45">
        <v>42614</v>
      </c>
      <c r="AB5" s="45">
        <v>49128</v>
      </c>
      <c r="AC5" s="45">
        <v>40307</v>
      </c>
      <c r="AD5" s="45">
        <v>54343</v>
      </c>
      <c r="AE5" s="45">
        <v>134141</v>
      </c>
      <c r="AF5" s="45">
        <v>134141</v>
      </c>
      <c r="AG5" s="45">
        <v>56187</v>
      </c>
      <c r="AH5" s="45">
        <v>117029</v>
      </c>
      <c r="AI5" s="45">
        <v>65206</v>
      </c>
      <c r="AJ5" s="45">
        <v>135805</v>
      </c>
      <c r="AK5" s="45">
        <v>135805</v>
      </c>
      <c r="AL5" s="45">
        <v>95881</v>
      </c>
      <c r="AM5" s="45">
        <v>211269</v>
      </c>
      <c r="AN5" s="45">
        <v>101964</v>
      </c>
      <c r="AO5" s="45">
        <v>155009</v>
      </c>
      <c r="AP5" s="45">
        <v>148639</v>
      </c>
      <c r="AQ5" s="45">
        <v>136251</v>
      </c>
      <c r="AR5" s="45">
        <v>161414</v>
      </c>
      <c r="AS5" s="45">
        <v>150414</v>
      </c>
      <c r="AT5" s="45">
        <v>26010</v>
      </c>
      <c r="AU5" s="45">
        <v>26010</v>
      </c>
      <c r="AV5" s="45">
        <v>167884</v>
      </c>
      <c r="AW5" s="45">
        <v>345286</v>
      </c>
      <c r="AX5" s="45">
        <v>367042</v>
      </c>
      <c r="AY5" s="45">
        <v>435994</v>
      </c>
      <c r="AZ5" s="45">
        <v>435994</v>
      </c>
      <c r="BA5" s="45">
        <v>373327</v>
      </c>
      <c r="BB5" s="45">
        <v>421026</v>
      </c>
      <c r="BC5" s="46">
        <v>402453</v>
      </c>
    </row>
    <row r="6" spans="1:55" ht="16.5" customHeight="1" x14ac:dyDescent="0.25">
      <c r="A6" s="39"/>
      <c r="B6" s="37" t="s">
        <v>70</v>
      </c>
      <c r="C6" s="69"/>
      <c r="D6" s="43"/>
      <c r="E6" s="43">
        <f t="shared" ref="E6:E9" si="3">F6</f>
        <v>394047</v>
      </c>
      <c r="F6" s="43">
        <v>394047</v>
      </c>
      <c r="G6" s="43">
        <v>417940</v>
      </c>
      <c r="H6" s="43">
        <v>417940</v>
      </c>
      <c r="I6" s="47">
        <v>380334</v>
      </c>
      <c r="J6" s="47">
        <v>367716</v>
      </c>
      <c r="K6" s="47">
        <v>313281</v>
      </c>
      <c r="L6" s="47">
        <v>313281</v>
      </c>
      <c r="M6" s="47">
        <v>374315</v>
      </c>
      <c r="N6" s="47">
        <v>287084</v>
      </c>
      <c r="O6" s="47">
        <v>247279</v>
      </c>
      <c r="P6" s="47">
        <v>234425</v>
      </c>
      <c r="Q6" s="47">
        <v>234425</v>
      </c>
      <c r="R6" s="47">
        <v>194838</v>
      </c>
      <c r="S6" s="47">
        <v>186559</v>
      </c>
      <c r="T6" s="47">
        <v>209496</v>
      </c>
      <c r="U6" s="47">
        <v>218511</v>
      </c>
      <c r="V6" s="47">
        <v>218511</v>
      </c>
      <c r="W6" s="47">
        <v>231619</v>
      </c>
      <c r="X6" s="47">
        <v>247471</v>
      </c>
      <c r="Y6" s="47">
        <v>320164</v>
      </c>
      <c r="Z6" s="47">
        <v>362620</v>
      </c>
      <c r="AA6" s="47">
        <v>362620</v>
      </c>
      <c r="AB6" s="47">
        <v>364370</v>
      </c>
      <c r="AC6" s="47">
        <v>346888</v>
      </c>
      <c r="AD6" s="47">
        <v>332016</v>
      </c>
      <c r="AE6" s="47">
        <v>341644</v>
      </c>
      <c r="AF6" s="47">
        <v>341644</v>
      </c>
      <c r="AG6" s="47">
        <v>330224</v>
      </c>
      <c r="AH6" s="47">
        <v>383852</v>
      </c>
      <c r="AI6" s="47">
        <v>460534</v>
      </c>
      <c r="AJ6" s="47">
        <v>542605</v>
      </c>
      <c r="AK6" s="47">
        <v>542605</v>
      </c>
      <c r="AL6" s="47">
        <v>615420</v>
      </c>
      <c r="AM6" s="47">
        <v>762448</v>
      </c>
      <c r="AN6" s="47">
        <v>879186</v>
      </c>
      <c r="AO6" s="47">
        <v>889020</v>
      </c>
      <c r="AP6" s="47">
        <v>823093</v>
      </c>
      <c r="AQ6" s="47">
        <v>860766</v>
      </c>
      <c r="AR6" s="47">
        <v>875001</v>
      </c>
      <c r="AS6" s="47">
        <v>890532</v>
      </c>
      <c r="AT6" s="47">
        <v>698913</v>
      </c>
      <c r="AU6" s="47">
        <v>698913</v>
      </c>
      <c r="AV6" s="47">
        <v>899252</v>
      </c>
      <c r="AW6" s="47">
        <v>911259</v>
      </c>
      <c r="AX6" s="47">
        <v>862023</v>
      </c>
      <c r="AY6" s="47" t="s">
        <v>34</v>
      </c>
      <c r="AZ6" s="47" t="s">
        <v>34</v>
      </c>
      <c r="BA6" s="47" t="s">
        <v>34</v>
      </c>
      <c r="BB6" s="47" t="s">
        <v>34</v>
      </c>
      <c r="BC6" s="48" t="s">
        <v>34</v>
      </c>
    </row>
    <row r="7" spans="1:55" ht="16.5" customHeight="1" x14ac:dyDescent="0.25">
      <c r="A7" s="39"/>
      <c r="B7" s="36" t="s">
        <v>71</v>
      </c>
      <c r="C7" s="66"/>
      <c r="D7" s="42"/>
      <c r="E7" s="42">
        <f t="shared" si="3"/>
        <v>534064</v>
      </c>
      <c r="F7" s="42">
        <v>534064</v>
      </c>
      <c r="G7" s="42">
        <v>494315</v>
      </c>
      <c r="H7" s="42">
        <v>494315</v>
      </c>
      <c r="I7" s="45">
        <v>502927</v>
      </c>
      <c r="J7" s="45">
        <v>419424</v>
      </c>
      <c r="K7" s="45">
        <v>425660</v>
      </c>
      <c r="L7" s="45">
        <v>425660</v>
      </c>
      <c r="M7" s="45">
        <v>376876</v>
      </c>
      <c r="N7" s="45">
        <v>381655</v>
      </c>
      <c r="O7" s="45">
        <v>318416</v>
      </c>
      <c r="P7" s="45">
        <v>336072</v>
      </c>
      <c r="Q7" s="45">
        <v>336072</v>
      </c>
      <c r="R7" s="45">
        <v>309488</v>
      </c>
      <c r="S7" s="45">
        <v>334430</v>
      </c>
      <c r="T7" s="45">
        <v>320405</v>
      </c>
      <c r="U7" s="45">
        <v>346246</v>
      </c>
      <c r="V7" s="45">
        <v>346246</v>
      </c>
      <c r="W7" s="45">
        <v>357742</v>
      </c>
      <c r="X7" s="45">
        <v>324608</v>
      </c>
      <c r="Y7" s="45">
        <v>295586</v>
      </c>
      <c r="Z7" s="45">
        <v>318446</v>
      </c>
      <c r="AA7" s="45">
        <v>318446</v>
      </c>
      <c r="AB7" s="45">
        <v>306505</v>
      </c>
      <c r="AC7" s="45">
        <v>321453</v>
      </c>
      <c r="AD7" s="45">
        <v>309187</v>
      </c>
      <c r="AE7" s="45">
        <v>318172</v>
      </c>
      <c r="AF7" s="45">
        <v>318172</v>
      </c>
      <c r="AG7" s="45">
        <v>315398</v>
      </c>
      <c r="AH7" s="45">
        <v>301509</v>
      </c>
      <c r="AI7" s="45">
        <v>295776</v>
      </c>
      <c r="AJ7" s="45">
        <v>263538</v>
      </c>
      <c r="AK7" s="45">
        <v>263538</v>
      </c>
      <c r="AL7" s="45">
        <v>261016</v>
      </c>
      <c r="AM7" s="45">
        <v>239482</v>
      </c>
      <c r="AN7" s="45">
        <v>270779</v>
      </c>
      <c r="AO7" s="45">
        <v>299968</v>
      </c>
      <c r="AP7" s="45">
        <v>285922</v>
      </c>
      <c r="AQ7" s="45">
        <v>275313</v>
      </c>
      <c r="AR7" s="45">
        <v>270139</v>
      </c>
      <c r="AS7" s="45">
        <v>278876</v>
      </c>
      <c r="AT7" s="45">
        <v>280242</v>
      </c>
      <c r="AU7" s="45">
        <v>280242</v>
      </c>
      <c r="AV7" s="45">
        <v>243095</v>
      </c>
      <c r="AW7" s="45">
        <v>268240</v>
      </c>
      <c r="AX7" s="45">
        <v>277491</v>
      </c>
      <c r="AY7" s="45">
        <v>271010</v>
      </c>
      <c r="AZ7" s="45">
        <v>271010</v>
      </c>
      <c r="BA7" s="45">
        <v>262333</v>
      </c>
      <c r="BB7" s="45">
        <v>229542</v>
      </c>
      <c r="BC7" s="46">
        <v>197386</v>
      </c>
    </row>
    <row r="8" spans="1:55" ht="16.5" customHeight="1" x14ac:dyDescent="0.25">
      <c r="A8" s="39"/>
      <c r="B8" s="37" t="s">
        <v>72</v>
      </c>
      <c r="C8" s="69"/>
      <c r="D8" s="43"/>
      <c r="E8" s="43">
        <f t="shared" si="3"/>
        <v>10220</v>
      </c>
      <c r="F8" s="43">
        <v>10220</v>
      </c>
      <c r="G8" s="43">
        <v>24199</v>
      </c>
      <c r="H8" s="43">
        <v>24199</v>
      </c>
      <c r="I8" s="47">
        <v>25809</v>
      </c>
      <c r="J8" s="47">
        <v>9975</v>
      </c>
      <c r="K8" s="47">
        <v>9503</v>
      </c>
      <c r="L8" s="47">
        <v>9503</v>
      </c>
      <c r="M8" s="47">
        <v>9108</v>
      </c>
      <c r="N8" s="47">
        <v>7995</v>
      </c>
      <c r="O8" s="47">
        <v>10869</v>
      </c>
      <c r="P8" s="47">
        <v>8642</v>
      </c>
      <c r="Q8" s="47">
        <v>8642</v>
      </c>
      <c r="R8" s="47">
        <v>8377</v>
      </c>
      <c r="S8" s="47">
        <v>9461</v>
      </c>
      <c r="T8" s="47">
        <v>8243</v>
      </c>
      <c r="U8" s="47">
        <v>7316</v>
      </c>
      <c r="V8" s="47">
        <v>7316</v>
      </c>
      <c r="W8" s="47">
        <v>7857</v>
      </c>
      <c r="X8" s="47">
        <v>8297</v>
      </c>
      <c r="Y8" s="47">
        <v>8970</v>
      </c>
      <c r="Z8" s="47">
        <v>7705</v>
      </c>
      <c r="AA8" s="47">
        <v>7705</v>
      </c>
      <c r="AB8" s="47">
        <v>6069</v>
      </c>
      <c r="AC8" s="47">
        <v>7583</v>
      </c>
      <c r="AD8" s="47">
        <v>6934</v>
      </c>
      <c r="AE8" s="47">
        <v>15280</v>
      </c>
      <c r="AF8" s="47">
        <v>15280</v>
      </c>
      <c r="AG8" s="47">
        <v>16076</v>
      </c>
      <c r="AH8" s="47">
        <v>15528</v>
      </c>
      <c r="AI8" s="47">
        <v>15188</v>
      </c>
      <c r="AJ8" s="47">
        <v>17290</v>
      </c>
      <c r="AK8" s="47">
        <v>17290</v>
      </c>
      <c r="AL8" s="47">
        <v>10976</v>
      </c>
      <c r="AM8" s="47">
        <v>5479</v>
      </c>
      <c r="AN8" s="47">
        <v>11243</v>
      </c>
      <c r="AO8" s="47">
        <v>19392</v>
      </c>
      <c r="AP8" s="47">
        <v>12475</v>
      </c>
      <c r="AQ8" s="47">
        <v>5786</v>
      </c>
      <c r="AR8" s="47">
        <v>6611</v>
      </c>
      <c r="AS8" s="47">
        <v>6789</v>
      </c>
      <c r="AT8" s="47">
        <v>7234</v>
      </c>
      <c r="AU8" s="47">
        <v>7234</v>
      </c>
      <c r="AV8" s="47">
        <v>19015</v>
      </c>
      <c r="AW8" s="47">
        <v>24609</v>
      </c>
      <c r="AX8" s="47">
        <v>11008</v>
      </c>
      <c r="AY8" s="47">
        <v>10722</v>
      </c>
      <c r="AZ8" s="47">
        <v>10722</v>
      </c>
      <c r="BA8" s="47">
        <v>12809</v>
      </c>
      <c r="BB8" s="47">
        <v>9605</v>
      </c>
      <c r="BC8" s="48">
        <v>8942</v>
      </c>
    </row>
    <row r="9" spans="1:55" ht="16.5" customHeight="1" x14ac:dyDescent="0.25">
      <c r="A9" s="39"/>
      <c r="B9" s="36" t="s">
        <v>73</v>
      </c>
      <c r="C9" s="66"/>
      <c r="D9" s="42"/>
      <c r="E9" s="42">
        <f t="shared" si="3"/>
        <v>1843</v>
      </c>
      <c r="F9" s="42">
        <v>1843</v>
      </c>
      <c r="G9" s="42">
        <v>1720</v>
      </c>
      <c r="H9" s="42">
        <v>1720</v>
      </c>
      <c r="I9" s="45">
        <v>1704</v>
      </c>
      <c r="J9" s="45">
        <v>1000</v>
      </c>
      <c r="K9" s="45">
        <v>968</v>
      </c>
      <c r="L9" s="45">
        <v>968</v>
      </c>
      <c r="M9" s="45">
        <v>902</v>
      </c>
      <c r="N9" s="45">
        <v>891</v>
      </c>
      <c r="O9" s="45">
        <v>832</v>
      </c>
      <c r="P9" s="45">
        <v>681</v>
      </c>
      <c r="Q9" s="45">
        <v>681</v>
      </c>
      <c r="R9" s="45">
        <v>659</v>
      </c>
      <c r="S9" s="45">
        <v>785</v>
      </c>
      <c r="T9" s="45">
        <v>908</v>
      </c>
      <c r="U9" s="45">
        <v>1232</v>
      </c>
      <c r="V9" s="45">
        <v>1232</v>
      </c>
      <c r="W9" s="45">
        <v>2720</v>
      </c>
      <c r="X9" s="45">
        <v>3028</v>
      </c>
      <c r="Y9" s="45">
        <v>3036</v>
      </c>
      <c r="Z9" s="45">
        <v>3602</v>
      </c>
      <c r="AA9" s="45">
        <v>3602</v>
      </c>
      <c r="AB9" s="45">
        <v>3522</v>
      </c>
      <c r="AC9" s="45">
        <v>3657</v>
      </c>
      <c r="AD9" s="45">
        <v>2874</v>
      </c>
      <c r="AE9" s="45">
        <v>3227</v>
      </c>
      <c r="AF9" s="45">
        <v>3227</v>
      </c>
      <c r="AG9" s="45">
        <v>3490</v>
      </c>
      <c r="AH9" s="45">
        <v>3887</v>
      </c>
      <c r="AI9" s="45">
        <v>4484</v>
      </c>
      <c r="AJ9" s="45">
        <v>5060</v>
      </c>
      <c r="AK9" s="45">
        <v>5060</v>
      </c>
      <c r="AL9" s="45">
        <v>4526</v>
      </c>
      <c r="AM9" s="45">
        <v>4619</v>
      </c>
      <c r="AN9" s="45">
        <v>4776</v>
      </c>
      <c r="AO9" s="45">
        <v>5139</v>
      </c>
      <c r="AP9" s="45">
        <v>5252</v>
      </c>
      <c r="AQ9" s="45">
        <v>5786</v>
      </c>
      <c r="AR9" s="45">
        <v>6611</v>
      </c>
      <c r="AS9" s="45">
        <v>6789</v>
      </c>
      <c r="AT9" s="45">
        <v>7234</v>
      </c>
      <c r="AU9" s="45">
        <v>7234</v>
      </c>
      <c r="AV9" s="45">
        <v>7983</v>
      </c>
      <c r="AW9" s="45">
        <v>8219</v>
      </c>
      <c r="AX9" s="45">
        <v>11411</v>
      </c>
      <c r="AY9" s="45">
        <v>9970</v>
      </c>
      <c r="AZ9" s="45">
        <v>9970</v>
      </c>
      <c r="BA9" s="45">
        <v>8334</v>
      </c>
      <c r="BB9" s="45">
        <v>8817</v>
      </c>
      <c r="BC9" s="46">
        <v>8818</v>
      </c>
    </row>
    <row r="10" spans="1:55" s="68" customFormat="1" ht="16.5" customHeight="1" x14ac:dyDescent="0.25">
      <c r="A10" s="67"/>
      <c r="B10" s="35" t="s">
        <v>74</v>
      </c>
      <c r="C10" s="130"/>
      <c r="D10" s="52"/>
      <c r="E10" s="41">
        <f>SUM(E11+E18)</f>
        <v>370275</v>
      </c>
      <c r="F10" s="41">
        <f>SUM(F11+F18)</f>
        <v>370275</v>
      </c>
      <c r="G10" s="31">
        <f t="shared" ref="G10:M10" si="4">SUM(G11+G18)</f>
        <v>222983</v>
      </c>
      <c r="H10" s="31">
        <f t="shared" si="4"/>
        <v>222983</v>
      </c>
      <c r="I10" s="41">
        <f t="shared" si="4"/>
        <v>193879</v>
      </c>
      <c r="J10" s="41">
        <f t="shared" si="4"/>
        <v>258444</v>
      </c>
      <c r="K10" s="41">
        <f t="shared" si="4"/>
        <v>238235</v>
      </c>
      <c r="L10" s="41">
        <f t="shared" si="4"/>
        <v>238235</v>
      </c>
      <c r="M10" s="41">
        <f t="shared" si="4"/>
        <v>201147</v>
      </c>
      <c r="N10" s="41">
        <f t="shared" ref="N10:W10" si="5">SUM(N11+N18)</f>
        <v>276373</v>
      </c>
      <c r="O10" s="41">
        <f t="shared" si="5"/>
        <v>289124</v>
      </c>
      <c r="P10" s="41">
        <f t="shared" si="5"/>
        <v>269962</v>
      </c>
      <c r="Q10" s="41">
        <f t="shared" si="5"/>
        <v>269962</v>
      </c>
      <c r="R10" s="41">
        <f t="shared" si="5"/>
        <v>304028</v>
      </c>
      <c r="S10" s="41">
        <f t="shared" si="5"/>
        <v>289621</v>
      </c>
      <c r="T10" s="41">
        <f t="shared" si="5"/>
        <v>289027</v>
      </c>
      <c r="U10" s="41">
        <f t="shared" si="5"/>
        <v>274003</v>
      </c>
      <c r="V10" s="41">
        <f t="shared" si="5"/>
        <v>274003</v>
      </c>
      <c r="W10" s="41">
        <f t="shared" si="5"/>
        <v>260306</v>
      </c>
      <c r="X10" s="41">
        <f>SUM(X11+X18)</f>
        <v>250247</v>
      </c>
      <c r="Y10" s="41">
        <f>SUM(Y11+Y18)</f>
        <v>258749</v>
      </c>
      <c r="Z10" s="41">
        <v>224661</v>
      </c>
      <c r="AA10" s="41">
        <v>224661</v>
      </c>
      <c r="AB10" s="41">
        <v>250601</v>
      </c>
      <c r="AC10" s="41">
        <v>262278</v>
      </c>
      <c r="AD10" s="41">
        <v>283266</v>
      </c>
      <c r="AE10" s="41">
        <v>290129</v>
      </c>
      <c r="AF10" s="41">
        <v>290129</v>
      </c>
      <c r="AG10" s="41">
        <v>323881</v>
      </c>
      <c r="AH10" s="41">
        <v>305219</v>
      </c>
      <c r="AI10" s="41">
        <v>290989</v>
      </c>
      <c r="AJ10" s="41">
        <v>274228</v>
      </c>
      <c r="AK10" s="41">
        <v>274228</v>
      </c>
      <c r="AL10" s="41">
        <v>312565</v>
      </c>
      <c r="AM10" s="41">
        <v>292529</v>
      </c>
      <c r="AN10" s="41">
        <v>266640</v>
      </c>
      <c r="AO10" s="41">
        <v>286207</v>
      </c>
      <c r="AP10" s="41">
        <v>192004</v>
      </c>
      <c r="AQ10" s="41">
        <v>180871</v>
      </c>
      <c r="AR10" s="41">
        <v>202778</v>
      </c>
      <c r="AS10" s="41">
        <v>203808</v>
      </c>
      <c r="AT10" s="41">
        <v>445259</v>
      </c>
      <c r="AU10" s="41">
        <v>445259</v>
      </c>
      <c r="AV10" s="41">
        <v>346621</v>
      </c>
      <c r="AW10" s="41">
        <v>329660</v>
      </c>
      <c r="AX10" s="41">
        <v>357805</v>
      </c>
      <c r="AY10" s="41">
        <v>318241</v>
      </c>
      <c r="AZ10" s="41">
        <v>318241</v>
      </c>
      <c r="BA10" s="41">
        <v>208467</v>
      </c>
      <c r="BB10" s="41">
        <v>208643</v>
      </c>
      <c r="BC10" s="44">
        <v>212433</v>
      </c>
    </row>
    <row r="11" spans="1:55" s="68" customFormat="1" ht="16.5" customHeight="1" x14ac:dyDescent="0.25">
      <c r="A11" s="67"/>
      <c r="B11" s="38" t="s">
        <v>187</v>
      </c>
      <c r="C11" s="71"/>
      <c r="D11" s="51"/>
      <c r="E11" s="32">
        <f t="shared" ref="E11:F11" si="6">SUM(E12:E17)</f>
        <v>299503</v>
      </c>
      <c r="F11" s="32">
        <f t="shared" si="6"/>
        <v>299503</v>
      </c>
      <c r="G11" s="32">
        <f t="shared" ref="G11:M11" si="7">SUM(G12:G17)</f>
        <v>172943</v>
      </c>
      <c r="H11" s="32">
        <f t="shared" si="7"/>
        <v>172943</v>
      </c>
      <c r="I11" s="49">
        <f t="shared" si="7"/>
        <v>146318</v>
      </c>
      <c r="J11" s="49">
        <f t="shared" si="7"/>
        <v>215736</v>
      </c>
      <c r="K11" s="49">
        <f t="shared" si="7"/>
        <v>204711</v>
      </c>
      <c r="L11" s="49">
        <f t="shared" si="7"/>
        <v>204711</v>
      </c>
      <c r="M11" s="49">
        <f t="shared" si="7"/>
        <v>169311</v>
      </c>
      <c r="N11" s="49">
        <f t="shared" ref="N11:W11" si="8">SUM(N12:N17)</f>
        <v>242296</v>
      </c>
      <c r="O11" s="49">
        <f t="shared" si="8"/>
        <v>255723</v>
      </c>
      <c r="P11" s="49">
        <f t="shared" si="8"/>
        <v>236192</v>
      </c>
      <c r="Q11" s="49">
        <f t="shared" si="8"/>
        <v>236192</v>
      </c>
      <c r="R11" s="49">
        <f t="shared" si="8"/>
        <v>270505</v>
      </c>
      <c r="S11" s="49">
        <f t="shared" si="8"/>
        <v>256253</v>
      </c>
      <c r="T11" s="49">
        <f t="shared" si="8"/>
        <v>256172</v>
      </c>
      <c r="U11" s="49">
        <f t="shared" si="8"/>
        <v>244050</v>
      </c>
      <c r="V11" s="49">
        <f t="shared" si="8"/>
        <v>244050</v>
      </c>
      <c r="W11" s="49">
        <f t="shared" si="8"/>
        <v>233121</v>
      </c>
      <c r="X11" s="49">
        <f>SUM(X12:X17)</f>
        <v>217637</v>
      </c>
      <c r="Y11" s="49">
        <f>SUM(Y12:Y17)</f>
        <v>227151</v>
      </c>
      <c r="Z11" s="49">
        <v>191912</v>
      </c>
      <c r="AA11" s="49">
        <v>191912</v>
      </c>
      <c r="AB11" s="49">
        <v>211171</v>
      </c>
      <c r="AC11" s="49">
        <v>217532</v>
      </c>
      <c r="AD11" s="49">
        <v>237615</v>
      </c>
      <c r="AE11" s="49">
        <v>240004</v>
      </c>
      <c r="AF11" s="49">
        <v>240004</v>
      </c>
      <c r="AG11" s="49">
        <v>265112</v>
      </c>
      <c r="AH11" s="49">
        <v>241232</v>
      </c>
      <c r="AI11" s="49">
        <v>222664</v>
      </c>
      <c r="AJ11" s="49">
        <v>204889</v>
      </c>
      <c r="AK11" s="49">
        <v>204889</v>
      </c>
      <c r="AL11" s="49">
        <v>237178</v>
      </c>
      <c r="AM11" s="49">
        <v>218465</v>
      </c>
      <c r="AN11" s="49">
        <v>189227</v>
      </c>
      <c r="AO11" s="49">
        <v>201291</v>
      </c>
      <c r="AP11" s="49">
        <v>178255</v>
      </c>
      <c r="AQ11" s="49">
        <v>166858</v>
      </c>
      <c r="AR11" s="49">
        <v>190170</v>
      </c>
      <c r="AS11" s="49">
        <v>189975</v>
      </c>
      <c r="AT11" s="49">
        <v>430120</v>
      </c>
      <c r="AU11" s="49">
        <v>430120</v>
      </c>
      <c r="AV11" s="49">
        <v>329431</v>
      </c>
      <c r="AW11" s="49">
        <v>10572</v>
      </c>
      <c r="AX11" s="49">
        <v>10002</v>
      </c>
      <c r="AY11" s="49">
        <v>11175</v>
      </c>
      <c r="AZ11" s="49">
        <v>11175</v>
      </c>
      <c r="BA11" s="49">
        <v>9816</v>
      </c>
      <c r="BB11" s="49">
        <v>188323</v>
      </c>
      <c r="BC11" s="50">
        <v>191522</v>
      </c>
    </row>
    <row r="12" spans="1:55" ht="16.5" customHeight="1" x14ac:dyDescent="0.25">
      <c r="A12" s="39"/>
      <c r="B12" s="37" t="s">
        <v>75</v>
      </c>
      <c r="C12" s="69"/>
      <c r="D12" s="43"/>
      <c r="E12" s="33" t="s">
        <v>34</v>
      </c>
      <c r="F12" s="33" t="s">
        <v>34</v>
      </c>
      <c r="G12" s="33" t="s">
        <v>34</v>
      </c>
      <c r="H12" s="33" t="s">
        <v>34</v>
      </c>
      <c r="I12" s="47" t="s">
        <v>34</v>
      </c>
      <c r="J12" s="47" t="s">
        <v>34</v>
      </c>
      <c r="K12" s="47" t="s">
        <v>34</v>
      </c>
      <c r="L12" s="47" t="s">
        <v>34</v>
      </c>
      <c r="M12" s="47" t="s">
        <v>34</v>
      </c>
      <c r="N12" s="47" t="s">
        <v>34</v>
      </c>
      <c r="O12" s="47" t="s">
        <v>34</v>
      </c>
      <c r="P12" s="47" t="s">
        <v>34</v>
      </c>
      <c r="Q12" s="47" t="s">
        <v>34</v>
      </c>
      <c r="R12" s="47" t="s">
        <v>34</v>
      </c>
      <c r="S12" s="47" t="s">
        <v>34</v>
      </c>
      <c r="T12" s="47" t="s">
        <v>34</v>
      </c>
      <c r="U12" s="47" t="s">
        <v>34</v>
      </c>
      <c r="V12" s="47" t="s">
        <v>34</v>
      </c>
      <c r="W12" s="47" t="s">
        <v>34</v>
      </c>
      <c r="X12" s="47" t="s">
        <v>34</v>
      </c>
      <c r="Y12" s="47" t="s">
        <v>34</v>
      </c>
      <c r="Z12" s="47" t="s">
        <v>34</v>
      </c>
      <c r="AA12" s="47" t="s">
        <v>34</v>
      </c>
      <c r="AB12" s="47" t="s">
        <v>34</v>
      </c>
      <c r="AC12" s="47" t="s">
        <v>34</v>
      </c>
      <c r="AD12" s="47" t="s">
        <v>34</v>
      </c>
      <c r="AE12" s="47" t="s">
        <v>34</v>
      </c>
      <c r="AF12" s="47" t="s">
        <v>34</v>
      </c>
      <c r="AG12" s="47" t="s">
        <v>34</v>
      </c>
      <c r="AH12" s="47" t="s">
        <v>34</v>
      </c>
      <c r="AI12" s="47" t="s">
        <v>34</v>
      </c>
      <c r="AJ12" s="47" t="s">
        <v>34</v>
      </c>
      <c r="AK12" s="47" t="s">
        <v>34</v>
      </c>
      <c r="AL12" s="47" t="s">
        <v>34</v>
      </c>
      <c r="AM12" s="47" t="s">
        <v>34</v>
      </c>
      <c r="AN12" s="47" t="s">
        <v>34</v>
      </c>
      <c r="AO12" s="47">
        <v>0</v>
      </c>
      <c r="AP12" s="47">
        <v>0</v>
      </c>
      <c r="AQ12" s="47">
        <v>232</v>
      </c>
      <c r="AR12" s="47">
        <v>6845</v>
      </c>
      <c r="AS12" s="47">
        <v>19030</v>
      </c>
      <c r="AT12" s="47">
        <v>26565</v>
      </c>
      <c r="AU12" s="47">
        <v>26565</v>
      </c>
      <c r="AV12" s="47">
        <v>54496</v>
      </c>
      <c r="AW12" s="47">
        <v>73944</v>
      </c>
      <c r="AX12" s="47">
        <v>73463</v>
      </c>
      <c r="AY12" s="47">
        <v>94101</v>
      </c>
      <c r="AZ12" s="47">
        <v>94101</v>
      </c>
      <c r="BA12" s="47">
        <v>1206</v>
      </c>
      <c r="BB12" s="47">
        <v>1363</v>
      </c>
      <c r="BC12" s="48">
        <v>2001</v>
      </c>
    </row>
    <row r="13" spans="1:55" ht="16.5" customHeight="1" x14ac:dyDescent="0.25">
      <c r="A13" s="39"/>
      <c r="B13" s="36" t="s">
        <v>70</v>
      </c>
      <c r="C13" s="66"/>
      <c r="D13" s="42"/>
      <c r="E13" s="42">
        <f>F13</f>
        <v>121381</v>
      </c>
      <c r="F13" s="42">
        <v>121381</v>
      </c>
      <c r="G13" s="45">
        <v>96022</v>
      </c>
      <c r="H13" s="45">
        <v>96022</v>
      </c>
      <c r="I13" s="45">
        <v>65373</v>
      </c>
      <c r="J13" s="45">
        <v>69717</v>
      </c>
      <c r="K13" s="45">
        <v>101628</v>
      </c>
      <c r="L13" s="45">
        <v>101628</v>
      </c>
      <c r="M13" s="45">
        <v>67461</v>
      </c>
      <c r="N13" s="45">
        <v>140876</v>
      </c>
      <c r="O13" s="45">
        <v>152698</v>
      </c>
      <c r="P13" s="45">
        <v>128680</v>
      </c>
      <c r="Q13" s="45">
        <v>128680</v>
      </c>
      <c r="R13" s="45">
        <v>150524</v>
      </c>
      <c r="S13" s="45">
        <v>131944</v>
      </c>
      <c r="T13" s="45">
        <v>117213</v>
      </c>
      <c r="U13" s="45">
        <v>104163</v>
      </c>
      <c r="V13" s="45">
        <v>104163</v>
      </c>
      <c r="W13" s="45">
        <v>121935</v>
      </c>
      <c r="X13" s="45">
        <v>115401</v>
      </c>
      <c r="Y13" s="45">
        <v>87017</v>
      </c>
      <c r="Z13" s="45">
        <v>75606</v>
      </c>
      <c r="AA13" s="45">
        <v>75606</v>
      </c>
      <c r="AB13" s="45">
        <v>80291</v>
      </c>
      <c r="AC13" s="45">
        <v>56391</v>
      </c>
      <c r="AD13" s="45">
        <v>83560</v>
      </c>
      <c r="AE13" s="45">
        <v>93167</v>
      </c>
      <c r="AF13" s="45">
        <v>93167</v>
      </c>
      <c r="AG13" s="45">
        <v>136344</v>
      </c>
      <c r="AH13" s="45">
        <v>114827</v>
      </c>
      <c r="AI13" s="45">
        <v>96346</v>
      </c>
      <c r="AJ13" s="45">
        <v>64390</v>
      </c>
      <c r="AK13" s="45">
        <v>64390</v>
      </c>
      <c r="AL13" s="45">
        <v>84845</v>
      </c>
      <c r="AM13" s="45">
        <v>70106</v>
      </c>
      <c r="AN13" s="45">
        <v>58912</v>
      </c>
      <c r="AO13" s="45">
        <v>65066</v>
      </c>
      <c r="AP13" s="45">
        <v>61733</v>
      </c>
      <c r="AQ13" s="45">
        <v>57050</v>
      </c>
      <c r="AR13" s="45">
        <v>70594</v>
      </c>
      <c r="AS13" s="45">
        <v>66041</v>
      </c>
      <c r="AT13" s="45">
        <v>295610</v>
      </c>
      <c r="AU13" s="45">
        <v>295610</v>
      </c>
      <c r="AV13" s="45">
        <v>141480</v>
      </c>
      <c r="AW13" s="45">
        <v>153356</v>
      </c>
      <c r="AX13" s="45">
        <v>196303</v>
      </c>
      <c r="AY13" s="45">
        <v>138860</v>
      </c>
      <c r="AZ13" s="45">
        <v>138860</v>
      </c>
      <c r="BA13" s="45">
        <v>133679</v>
      </c>
      <c r="BB13" s="45">
        <v>122159</v>
      </c>
      <c r="BC13" s="46">
        <v>101085</v>
      </c>
    </row>
    <row r="14" spans="1:55" ht="16.5" customHeight="1" x14ac:dyDescent="0.25">
      <c r="A14" s="39"/>
      <c r="B14" s="37" t="s">
        <v>71</v>
      </c>
      <c r="C14" s="69"/>
      <c r="D14" s="43"/>
      <c r="E14" s="43">
        <f t="shared" ref="E14:E17" si="9">F14</f>
        <v>140868</v>
      </c>
      <c r="F14" s="43">
        <v>140868</v>
      </c>
      <c r="G14" s="43">
        <v>44991</v>
      </c>
      <c r="H14" s="43">
        <v>44991</v>
      </c>
      <c r="I14" s="47">
        <v>44602</v>
      </c>
      <c r="J14" s="47">
        <v>96869</v>
      </c>
      <c r="K14" s="47">
        <v>50645</v>
      </c>
      <c r="L14" s="47">
        <v>50645</v>
      </c>
      <c r="M14" s="47">
        <v>49585</v>
      </c>
      <c r="N14" s="47">
        <v>48480</v>
      </c>
      <c r="O14" s="47">
        <v>51275</v>
      </c>
      <c r="P14" s="47">
        <v>54167</v>
      </c>
      <c r="Q14" s="47">
        <v>54167</v>
      </c>
      <c r="R14" s="47">
        <v>65978</v>
      </c>
      <c r="S14" s="47">
        <v>64936</v>
      </c>
      <c r="T14" s="47">
        <v>77845</v>
      </c>
      <c r="U14" s="47">
        <v>74438</v>
      </c>
      <c r="V14" s="47">
        <v>74438</v>
      </c>
      <c r="W14" s="47">
        <v>49834</v>
      </c>
      <c r="X14" s="47">
        <v>54110</v>
      </c>
      <c r="Y14" s="47">
        <v>105346</v>
      </c>
      <c r="Z14" s="47">
        <v>85599</v>
      </c>
      <c r="AA14" s="47">
        <v>85599</v>
      </c>
      <c r="AB14" s="47">
        <v>100882</v>
      </c>
      <c r="AC14" s="47">
        <v>119851</v>
      </c>
      <c r="AD14" s="47">
        <v>116435</v>
      </c>
      <c r="AE14" s="47">
        <v>111242</v>
      </c>
      <c r="AF14" s="47">
        <v>111242</v>
      </c>
      <c r="AG14" s="47">
        <v>102216</v>
      </c>
      <c r="AH14" s="47">
        <v>99180</v>
      </c>
      <c r="AI14" s="47">
        <v>86032</v>
      </c>
      <c r="AJ14" s="47">
        <v>93984</v>
      </c>
      <c r="AK14" s="47">
        <v>93984</v>
      </c>
      <c r="AL14" s="47">
        <v>101205</v>
      </c>
      <c r="AM14" s="47">
        <v>95915</v>
      </c>
      <c r="AN14" s="47">
        <v>90135</v>
      </c>
      <c r="AO14" s="47">
        <v>98709</v>
      </c>
      <c r="AP14" s="47">
        <v>92782</v>
      </c>
      <c r="AQ14" s="47">
        <v>91579</v>
      </c>
      <c r="AR14" s="47">
        <v>94303</v>
      </c>
      <c r="AS14" s="47">
        <v>87805</v>
      </c>
      <c r="AT14" s="47">
        <v>86649</v>
      </c>
      <c r="AU14" s="47">
        <v>86649</v>
      </c>
      <c r="AV14" s="47">
        <v>117282</v>
      </c>
      <c r="AW14" s="47">
        <v>59905</v>
      </c>
      <c r="AX14" s="47">
        <v>55493</v>
      </c>
      <c r="AY14" s="47">
        <v>50973</v>
      </c>
      <c r="AZ14" s="47">
        <v>50973</v>
      </c>
      <c r="BA14" s="47">
        <v>43487</v>
      </c>
      <c r="BB14" s="47">
        <v>50803</v>
      </c>
      <c r="BC14" s="48">
        <v>65517</v>
      </c>
    </row>
    <row r="15" spans="1:55" ht="16.5" customHeight="1" x14ac:dyDescent="0.25">
      <c r="A15" s="39"/>
      <c r="B15" s="36" t="s">
        <v>76</v>
      </c>
      <c r="C15" s="66"/>
      <c r="D15" s="42"/>
      <c r="E15" s="42">
        <f t="shared" si="9"/>
        <v>25399</v>
      </c>
      <c r="F15" s="42">
        <v>25399</v>
      </c>
      <c r="G15" s="42">
        <v>19583</v>
      </c>
      <c r="H15" s="42">
        <v>19583</v>
      </c>
      <c r="I15" s="45">
        <v>23942</v>
      </c>
      <c r="J15" s="45">
        <v>20073</v>
      </c>
      <c r="K15" s="45">
        <v>23017</v>
      </c>
      <c r="L15" s="45">
        <v>23017</v>
      </c>
      <c r="M15" s="45">
        <v>21928</v>
      </c>
      <c r="N15" s="45">
        <v>19430</v>
      </c>
      <c r="O15" s="45">
        <v>20990</v>
      </c>
      <c r="P15" s="45">
        <v>22913</v>
      </c>
      <c r="Q15" s="45">
        <v>22913</v>
      </c>
      <c r="R15" s="45">
        <v>21164</v>
      </c>
      <c r="S15" s="45">
        <v>24999</v>
      </c>
      <c r="T15" s="45">
        <v>25381</v>
      </c>
      <c r="U15" s="45">
        <v>30022</v>
      </c>
      <c r="V15" s="45">
        <v>30022</v>
      </c>
      <c r="W15" s="45">
        <v>30912</v>
      </c>
      <c r="X15" s="45">
        <v>18343</v>
      </c>
      <c r="Y15" s="45">
        <v>26270</v>
      </c>
      <c r="Z15" s="45">
        <v>22846</v>
      </c>
      <c r="AA15" s="45">
        <v>22846</v>
      </c>
      <c r="AB15" s="45">
        <v>20547</v>
      </c>
      <c r="AC15" s="45">
        <v>32029</v>
      </c>
      <c r="AD15" s="45">
        <v>28300</v>
      </c>
      <c r="AE15" s="45">
        <v>26404</v>
      </c>
      <c r="AF15" s="45">
        <v>26404</v>
      </c>
      <c r="AG15" s="45">
        <v>17894</v>
      </c>
      <c r="AH15" s="45">
        <v>18819</v>
      </c>
      <c r="AI15" s="45">
        <v>30870</v>
      </c>
      <c r="AJ15" s="45">
        <v>37549</v>
      </c>
      <c r="AK15" s="45">
        <v>37549</v>
      </c>
      <c r="AL15" s="45">
        <v>34606</v>
      </c>
      <c r="AM15" s="45">
        <v>36465</v>
      </c>
      <c r="AN15" s="45">
        <v>24031</v>
      </c>
      <c r="AO15" s="45">
        <v>21293</v>
      </c>
      <c r="AP15" s="45">
        <v>8220</v>
      </c>
      <c r="AQ15" s="45">
        <v>1735</v>
      </c>
      <c r="AR15" s="45">
        <v>4909</v>
      </c>
      <c r="AS15" s="45">
        <v>4059</v>
      </c>
      <c r="AT15" s="45">
        <v>8492</v>
      </c>
      <c r="AU15" s="45">
        <v>8492</v>
      </c>
      <c r="AV15" s="45">
        <v>7681</v>
      </c>
      <c r="AW15" s="45">
        <v>10572</v>
      </c>
      <c r="AX15" s="45">
        <v>10002</v>
      </c>
      <c r="AY15" s="45">
        <v>11175</v>
      </c>
      <c r="AZ15" s="45">
        <v>11175</v>
      </c>
      <c r="BA15" s="45">
        <v>9816</v>
      </c>
      <c r="BB15" s="45">
        <v>12801</v>
      </c>
      <c r="BC15" s="46">
        <v>20743</v>
      </c>
    </row>
    <row r="16" spans="1:55" x14ac:dyDescent="0.25">
      <c r="A16" s="39"/>
      <c r="B16" s="37" t="s">
        <v>77</v>
      </c>
      <c r="C16" s="69"/>
      <c r="D16" s="43"/>
      <c r="E16" s="43">
        <f t="shared" si="9"/>
        <v>443</v>
      </c>
      <c r="F16" s="43">
        <v>443</v>
      </c>
      <c r="G16" s="43">
        <v>443</v>
      </c>
      <c r="H16" s="43">
        <v>443</v>
      </c>
      <c r="I16" s="47">
        <v>443</v>
      </c>
      <c r="J16" s="47">
        <v>1116</v>
      </c>
      <c r="K16" s="47">
        <v>1116</v>
      </c>
      <c r="L16" s="47">
        <v>1116</v>
      </c>
      <c r="M16" s="47">
        <v>1116</v>
      </c>
      <c r="N16" s="47">
        <v>1079</v>
      </c>
      <c r="O16" s="47">
        <v>1079</v>
      </c>
      <c r="P16" s="47">
        <v>1079</v>
      </c>
      <c r="Q16" s="47">
        <v>1079</v>
      </c>
      <c r="R16" s="47">
        <v>3107</v>
      </c>
      <c r="S16" s="47">
        <v>3107</v>
      </c>
      <c r="T16" s="47">
        <v>4066</v>
      </c>
      <c r="U16" s="47">
        <v>4039</v>
      </c>
      <c r="V16" s="47">
        <v>4039</v>
      </c>
      <c r="W16" s="47">
        <v>2609</v>
      </c>
      <c r="X16" s="47">
        <v>2061</v>
      </c>
      <c r="Y16" s="47">
        <v>2061</v>
      </c>
      <c r="Z16" s="47">
        <v>2061</v>
      </c>
      <c r="AA16" s="47">
        <v>2061</v>
      </c>
      <c r="AB16" s="47">
        <v>2300</v>
      </c>
      <c r="AC16" s="47">
        <v>2300</v>
      </c>
      <c r="AD16" s="47">
        <v>3237</v>
      </c>
      <c r="AE16" s="47">
        <v>3237</v>
      </c>
      <c r="AF16" s="47">
        <v>3237</v>
      </c>
      <c r="AG16" s="47">
        <v>3237</v>
      </c>
      <c r="AH16" s="47">
        <v>3237</v>
      </c>
      <c r="AI16" s="47">
        <v>4009</v>
      </c>
      <c r="AJ16" s="47">
        <v>4009</v>
      </c>
      <c r="AK16" s="47">
        <v>4009</v>
      </c>
      <c r="AL16" s="47">
        <v>4415</v>
      </c>
      <c r="AM16" s="47">
        <v>4201</v>
      </c>
      <c r="AN16" s="47">
        <v>4513</v>
      </c>
      <c r="AO16" s="47">
        <v>4846</v>
      </c>
      <c r="AP16" s="47">
        <v>4846</v>
      </c>
      <c r="AQ16" s="47">
        <v>4616</v>
      </c>
      <c r="AR16" s="47">
        <v>3686</v>
      </c>
      <c r="AS16" s="47">
        <v>3686</v>
      </c>
      <c r="AT16" s="47">
        <v>3686</v>
      </c>
      <c r="AU16" s="47">
        <v>3686</v>
      </c>
      <c r="AV16" s="47">
        <v>3401</v>
      </c>
      <c r="AW16" s="47">
        <v>3401</v>
      </c>
      <c r="AX16" s="47" t="s">
        <v>34</v>
      </c>
      <c r="AY16" s="47" t="s">
        <v>34</v>
      </c>
      <c r="AZ16" s="47" t="s">
        <v>34</v>
      </c>
      <c r="BA16" s="47" t="s">
        <v>34</v>
      </c>
      <c r="BB16" s="47" t="s">
        <v>34</v>
      </c>
      <c r="BC16" s="48" t="s">
        <v>34</v>
      </c>
    </row>
    <row r="17" spans="1:55" x14ac:dyDescent="0.25">
      <c r="A17" s="39"/>
      <c r="B17" s="36" t="s">
        <v>78</v>
      </c>
      <c r="C17" s="66"/>
      <c r="D17" s="42"/>
      <c r="E17" s="42">
        <f t="shared" si="9"/>
        <v>11412</v>
      </c>
      <c r="F17" s="42">
        <v>11412</v>
      </c>
      <c r="G17" s="42">
        <v>11904</v>
      </c>
      <c r="H17" s="42">
        <v>11904</v>
      </c>
      <c r="I17" s="45">
        <v>11958</v>
      </c>
      <c r="J17" s="45">
        <v>27961</v>
      </c>
      <c r="K17" s="45">
        <v>28305</v>
      </c>
      <c r="L17" s="45">
        <v>28305</v>
      </c>
      <c r="M17" s="45">
        <v>29221</v>
      </c>
      <c r="N17" s="45">
        <v>32431</v>
      </c>
      <c r="O17" s="45">
        <v>29681</v>
      </c>
      <c r="P17" s="45">
        <v>29353</v>
      </c>
      <c r="Q17" s="45">
        <v>29353</v>
      </c>
      <c r="R17" s="45">
        <v>29732</v>
      </c>
      <c r="S17" s="45">
        <v>31267</v>
      </c>
      <c r="T17" s="45">
        <v>31667</v>
      </c>
      <c r="U17" s="45">
        <v>31388</v>
      </c>
      <c r="V17" s="45">
        <v>31388</v>
      </c>
      <c r="W17" s="45">
        <v>27831</v>
      </c>
      <c r="X17" s="45">
        <v>27722</v>
      </c>
      <c r="Y17" s="45">
        <v>6457</v>
      </c>
      <c r="Z17" s="45">
        <v>5800</v>
      </c>
      <c r="AA17" s="45">
        <v>5800</v>
      </c>
      <c r="AB17" s="45">
        <v>7151</v>
      </c>
      <c r="AC17" s="45">
        <v>6961</v>
      </c>
      <c r="AD17" s="45">
        <v>6083</v>
      </c>
      <c r="AE17" s="45">
        <v>5954</v>
      </c>
      <c r="AF17" s="45">
        <v>5954</v>
      </c>
      <c r="AG17" s="45">
        <v>5421</v>
      </c>
      <c r="AH17" s="45">
        <v>5169</v>
      </c>
      <c r="AI17" s="45">
        <v>5407</v>
      </c>
      <c r="AJ17" s="45">
        <v>4957</v>
      </c>
      <c r="AK17" s="45">
        <v>4957</v>
      </c>
      <c r="AL17" s="45">
        <v>12107</v>
      </c>
      <c r="AM17" s="45">
        <v>11778</v>
      </c>
      <c r="AN17" s="45">
        <v>11636</v>
      </c>
      <c r="AO17" s="45">
        <v>11377</v>
      </c>
      <c r="AP17" s="45">
        <v>10674</v>
      </c>
      <c r="AQ17" s="45">
        <v>11646</v>
      </c>
      <c r="AR17" s="45">
        <v>9833</v>
      </c>
      <c r="AS17" s="45">
        <v>9354</v>
      </c>
      <c r="AT17" s="45">
        <v>9118</v>
      </c>
      <c r="AU17" s="45">
        <v>9118</v>
      </c>
      <c r="AV17" s="45">
        <v>5091</v>
      </c>
      <c r="AW17" s="45">
        <v>10313</v>
      </c>
      <c r="AX17" s="45">
        <v>2851</v>
      </c>
      <c r="AY17" s="45">
        <v>2425</v>
      </c>
      <c r="AZ17" s="45">
        <v>2425</v>
      </c>
      <c r="BA17" s="45">
        <v>1045</v>
      </c>
      <c r="BB17" s="45">
        <v>1197</v>
      </c>
      <c r="BC17" s="46">
        <v>2176</v>
      </c>
    </row>
    <row r="18" spans="1:55" s="68" customFormat="1" x14ac:dyDescent="0.25">
      <c r="A18" s="67"/>
      <c r="B18" s="35" t="s">
        <v>79</v>
      </c>
      <c r="C18" s="64"/>
      <c r="D18" s="52"/>
      <c r="E18" s="41">
        <f t="shared" ref="E18:H18" si="10">SUM(E19:E21)</f>
        <v>70772</v>
      </c>
      <c r="F18" s="41">
        <f t="shared" si="10"/>
        <v>70772</v>
      </c>
      <c r="G18" s="41">
        <f t="shared" si="10"/>
        <v>50040</v>
      </c>
      <c r="H18" s="41">
        <f t="shared" si="10"/>
        <v>50040</v>
      </c>
      <c r="I18" s="41">
        <f t="shared" ref="I18:O18" si="11">SUM(I19:I21)</f>
        <v>47561</v>
      </c>
      <c r="J18" s="41">
        <f t="shared" si="11"/>
        <v>42708</v>
      </c>
      <c r="K18" s="41">
        <f t="shared" si="11"/>
        <v>33524</v>
      </c>
      <c r="L18" s="41">
        <f t="shared" si="11"/>
        <v>33524</v>
      </c>
      <c r="M18" s="41">
        <f t="shared" si="11"/>
        <v>31836</v>
      </c>
      <c r="N18" s="41">
        <f t="shared" si="11"/>
        <v>34077</v>
      </c>
      <c r="O18" s="41">
        <f t="shared" si="11"/>
        <v>33401</v>
      </c>
      <c r="P18" s="41">
        <f t="shared" ref="P18:V18" si="12">SUM(P19:P21)</f>
        <v>33770</v>
      </c>
      <c r="Q18" s="41">
        <f t="shared" si="12"/>
        <v>33770</v>
      </c>
      <c r="R18" s="41">
        <f t="shared" si="12"/>
        <v>33523</v>
      </c>
      <c r="S18" s="41">
        <f t="shared" si="12"/>
        <v>33368</v>
      </c>
      <c r="T18" s="41">
        <f t="shared" si="12"/>
        <v>32855</v>
      </c>
      <c r="U18" s="41">
        <f t="shared" si="12"/>
        <v>29953</v>
      </c>
      <c r="V18" s="41">
        <f t="shared" si="12"/>
        <v>29953</v>
      </c>
      <c r="W18" s="41">
        <f t="shared" ref="W18:X18" si="13">SUM(W19:W21)</f>
        <v>27185</v>
      </c>
      <c r="X18" s="41">
        <f t="shared" si="13"/>
        <v>32610</v>
      </c>
      <c r="Y18" s="41">
        <v>31598</v>
      </c>
      <c r="Z18" s="41">
        <v>32749</v>
      </c>
      <c r="AA18" s="41">
        <v>32749</v>
      </c>
      <c r="AB18" s="41">
        <v>39430</v>
      </c>
      <c r="AC18" s="41">
        <v>44746</v>
      </c>
      <c r="AD18" s="41">
        <v>45651</v>
      </c>
      <c r="AE18" s="41">
        <v>50125</v>
      </c>
      <c r="AF18" s="41">
        <v>50125</v>
      </c>
      <c r="AG18" s="41">
        <v>58769</v>
      </c>
      <c r="AH18" s="41">
        <v>63987</v>
      </c>
      <c r="AI18" s="41">
        <v>68325</v>
      </c>
      <c r="AJ18" s="41">
        <v>69339</v>
      </c>
      <c r="AK18" s="41">
        <v>69339</v>
      </c>
      <c r="AL18" s="41">
        <v>75387</v>
      </c>
      <c r="AM18" s="41">
        <v>74064</v>
      </c>
      <c r="AN18" s="41">
        <v>77413</v>
      </c>
      <c r="AO18" s="41">
        <v>84916</v>
      </c>
      <c r="AP18" s="41">
        <v>13749</v>
      </c>
      <c r="AQ18" s="41">
        <v>14013</v>
      </c>
      <c r="AR18" s="41">
        <v>12608</v>
      </c>
      <c r="AS18" s="41">
        <v>13833</v>
      </c>
      <c r="AT18" s="41">
        <v>15139</v>
      </c>
      <c r="AU18" s="41">
        <v>15139</v>
      </c>
      <c r="AV18" s="41">
        <v>17190</v>
      </c>
      <c r="AW18" s="41">
        <v>18169</v>
      </c>
      <c r="AX18" s="41">
        <v>19693</v>
      </c>
      <c r="AY18" s="41">
        <v>20707</v>
      </c>
      <c r="AZ18" s="41">
        <v>20707</v>
      </c>
      <c r="BA18" s="41">
        <v>19234</v>
      </c>
      <c r="BB18" s="41">
        <v>20320</v>
      </c>
      <c r="BC18" s="44">
        <v>20911</v>
      </c>
    </row>
    <row r="19" spans="1:55" x14ac:dyDescent="0.25">
      <c r="A19" s="39"/>
      <c r="B19" s="36" t="s">
        <v>80</v>
      </c>
      <c r="C19" s="66"/>
      <c r="D19" s="42"/>
      <c r="E19" s="42">
        <f>F19</f>
        <v>53421</v>
      </c>
      <c r="F19" s="42">
        <v>53421</v>
      </c>
      <c r="G19" s="42">
        <v>36975</v>
      </c>
      <c r="H19" s="42">
        <v>36975</v>
      </c>
      <c r="I19" s="45">
        <v>34937</v>
      </c>
      <c r="J19" s="45">
        <v>31276</v>
      </c>
      <c r="K19" s="45">
        <v>24571</v>
      </c>
      <c r="L19" s="45">
        <v>24571</v>
      </c>
      <c r="M19" s="45">
        <v>23635</v>
      </c>
      <c r="N19" s="45">
        <v>25542</v>
      </c>
      <c r="O19" s="45">
        <v>24152</v>
      </c>
      <c r="P19" s="45">
        <v>24362</v>
      </c>
      <c r="Q19" s="45">
        <v>24362</v>
      </c>
      <c r="R19" s="45">
        <v>23986</v>
      </c>
      <c r="S19" s="45">
        <v>23596</v>
      </c>
      <c r="T19" s="45">
        <v>22784</v>
      </c>
      <c r="U19" s="45">
        <v>20116</v>
      </c>
      <c r="V19" s="45">
        <v>20116</v>
      </c>
      <c r="W19" s="45">
        <v>17203</v>
      </c>
      <c r="X19" s="45">
        <v>23181</v>
      </c>
      <c r="Y19" s="45">
        <v>23655</v>
      </c>
      <c r="Z19" s="45">
        <v>24551</v>
      </c>
      <c r="AA19" s="45">
        <v>24551</v>
      </c>
      <c r="AB19" s="45">
        <v>32728</v>
      </c>
      <c r="AC19" s="45">
        <v>36876</v>
      </c>
      <c r="AD19" s="45">
        <v>36948</v>
      </c>
      <c r="AE19" s="45">
        <v>40085</v>
      </c>
      <c r="AF19" s="45">
        <v>40085</v>
      </c>
      <c r="AG19" s="45">
        <v>49306</v>
      </c>
      <c r="AH19" s="45" t="s">
        <v>34</v>
      </c>
      <c r="AI19" s="45">
        <v>55428</v>
      </c>
      <c r="AJ19" s="45">
        <v>55866</v>
      </c>
      <c r="AK19" s="45">
        <v>55866</v>
      </c>
      <c r="AL19" s="45">
        <v>61580</v>
      </c>
      <c r="AM19" s="45">
        <v>60279</v>
      </c>
      <c r="AN19" s="45">
        <v>64114</v>
      </c>
      <c r="AO19" s="45">
        <v>70692</v>
      </c>
      <c r="AP19" s="45" t="s">
        <v>34</v>
      </c>
      <c r="AQ19" s="45" t="s">
        <v>34</v>
      </c>
      <c r="AR19" s="45" t="s">
        <v>34</v>
      </c>
      <c r="AS19" s="45" t="s">
        <v>34</v>
      </c>
      <c r="AT19" s="45" t="s">
        <v>34</v>
      </c>
      <c r="AU19" s="45" t="s">
        <v>34</v>
      </c>
      <c r="AV19" s="45" t="s">
        <v>34</v>
      </c>
      <c r="AW19" s="45" t="s">
        <v>34</v>
      </c>
      <c r="AX19" s="45" t="s">
        <v>34</v>
      </c>
      <c r="AY19" s="45" t="s">
        <v>34</v>
      </c>
      <c r="AZ19" s="45" t="s">
        <v>34</v>
      </c>
      <c r="BA19" s="45" t="s">
        <v>34</v>
      </c>
      <c r="BB19" s="45" t="s">
        <v>34</v>
      </c>
      <c r="BC19" s="46"/>
    </row>
    <row r="20" spans="1:55" x14ac:dyDescent="0.25">
      <c r="A20" s="39"/>
      <c r="B20" s="37" t="s">
        <v>81</v>
      </c>
      <c r="C20" s="69"/>
      <c r="D20" s="43"/>
      <c r="E20" s="42">
        <f t="shared" ref="E20:E21" si="14">F20</f>
        <v>16371</v>
      </c>
      <c r="F20" s="43">
        <v>16371</v>
      </c>
      <c r="G20" s="43">
        <v>12027</v>
      </c>
      <c r="H20" s="43">
        <v>12027</v>
      </c>
      <c r="I20" s="47">
        <v>11523</v>
      </c>
      <c r="J20" s="47">
        <v>10335</v>
      </c>
      <c r="K20" s="47">
        <v>7734</v>
      </c>
      <c r="L20" s="47">
        <v>7734</v>
      </c>
      <c r="M20" s="47">
        <v>6922</v>
      </c>
      <c r="N20" s="47">
        <v>7156</v>
      </c>
      <c r="O20" s="47">
        <v>7921</v>
      </c>
      <c r="P20" s="47">
        <v>8111</v>
      </c>
      <c r="Q20" s="47">
        <v>8111</v>
      </c>
      <c r="R20" s="47">
        <v>8221</v>
      </c>
      <c r="S20" s="47">
        <v>8427</v>
      </c>
      <c r="T20" s="47">
        <v>8712</v>
      </c>
      <c r="U20" s="47">
        <v>8432</v>
      </c>
      <c r="V20" s="47">
        <v>8432</v>
      </c>
      <c r="W20" s="47">
        <v>8708</v>
      </c>
      <c r="X20" s="47">
        <v>8098</v>
      </c>
      <c r="Y20" s="47">
        <v>6587</v>
      </c>
      <c r="Z20" s="47">
        <v>6779</v>
      </c>
      <c r="AA20" s="47">
        <v>6779</v>
      </c>
      <c r="AB20" s="47">
        <v>5246</v>
      </c>
      <c r="AC20" s="47">
        <v>6324</v>
      </c>
      <c r="AD20" s="47">
        <v>7066</v>
      </c>
      <c r="AE20" s="47">
        <v>8390</v>
      </c>
      <c r="AF20" s="47">
        <v>8390</v>
      </c>
      <c r="AG20" s="47">
        <v>7831</v>
      </c>
      <c r="AH20" s="47" t="s">
        <v>34</v>
      </c>
      <c r="AI20" s="47">
        <v>10839</v>
      </c>
      <c r="AJ20" s="47">
        <v>11801</v>
      </c>
      <c r="AK20" s="47">
        <v>11801</v>
      </c>
      <c r="AL20" s="47">
        <v>12056</v>
      </c>
      <c r="AM20" s="47">
        <v>11983</v>
      </c>
      <c r="AN20" s="47">
        <v>11529</v>
      </c>
      <c r="AO20" s="47">
        <v>12344</v>
      </c>
      <c r="AP20" s="47">
        <v>11869</v>
      </c>
      <c r="AQ20" s="47">
        <v>11887</v>
      </c>
      <c r="AR20" s="47">
        <v>10192</v>
      </c>
      <c r="AS20" s="47">
        <v>11212</v>
      </c>
      <c r="AT20" s="47">
        <v>12334</v>
      </c>
      <c r="AU20" s="47">
        <v>12334</v>
      </c>
      <c r="AV20" s="47">
        <v>14212</v>
      </c>
      <c r="AW20" s="47">
        <v>14978</v>
      </c>
      <c r="AX20" s="47">
        <v>16470</v>
      </c>
      <c r="AY20" s="47">
        <v>17372</v>
      </c>
      <c r="AZ20" s="47">
        <v>17372</v>
      </c>
      <c r="BA20" s="47">
        <v>16883</v>
      </c>
      <c r="BB20" s="47">
        <v>17746</v>
      </c>
      <c r="BC20" s="48">
        <v>18109</v>
      </c>
    </row>
    <row r="21" spans="1:55" x14ac:dyDescent="0.25">
      <c r="A21" s="39"/>
      <c r="B21" s="36" t="s">
        <v>82</v>
      </c>
      <c r="C21" s="66"/>
      <c r="D21" s="42"/>
      <c r="E21" s="42">
        <f t="shared" si="14"/>
        <v>980</v>
      </c>
      <c r="F21" s="42">
        <v>980</v>
      </c>
      <c r="G21" s="42">
        <v>1038</v>
      </c>
      <c r="H21" s="42">
        <v>1038</v>
      </c>
      <c r="I21" s="45">
        <v>1101</v>
      </c>
      <c r="J21" s="45">
        <v>1097</v>
      </c>
      <c r="K21" s="45">
        <v>1219</v>
      </c>
      <c r="L21" s="45">
        <v>1219</v>
      </c>
      <c r="M21" s="45">
        <v>1279</v>
      </c>
      <c r="N21" s="45">
        <v>1379</v>
      </c>
      <c r="O21" s="45">
        <v>1328</v>
      </c>
      <c r="P21" s="45">
        <v>1297</v>
      </c>
      <c r="Q21" s="45">
        <v>1297</v>
      </c>
      <c r="R21" s="45">
        <v>1316</v>
      </c>
      <c r="S21" s="45">
        <v>1345</v>
      </c>
      <c r="T21" s="45">
        <v>1359</v>
      </c>
      <c r="U21" s="45">
        <v>1405</v>
      </c>
      <c r="V21" s="45">
        <v>1405</v>
      </c>
      <c r="W21" s="45">
        <v>1274</v>
      </c>
      <c r="X21" s="45">
        <v>1331</v>
      </c>
      <c r="Y21" s="45">
        <v>1356</v>
      </c>
      <c r="Z21" s="45">
        <v>1419</v>
      </c>
      <c r="AA21" s="45">
        <v>1419</v>
      </c>
      <c r="AB21" s="45">
        <v>1456</v>
      </c>
      <c r="AC21" s="45">
        <v>1546</v>
      </c>
      <c r="AD21" s="45">
        <v>1637</v>
      </c>
      <c r="AE21" s="45">
        <v>1650</v>
      </c>
      <c r="AF21" s="45">
        <v>1650</v>
      </c>
      <c r="AG21" s="45">
        <v>1632</v>
      </c>
      <c r="AH21" s="45">
        <v>63987</v>
      </c>
      <c r="AI21" s="45">
        <v>2058</v>
      </c>
      <c r="AJ21" s="45">
        <v>1672</v>
      </c>
      <c r="AK21" s="45">
        <v>1672</v>
      </c>
      <c r="AL21" s="45">
        <v>1751</v>
      </c>
      <c r="AM21" s="45">
        <v>1802</v>
      </c>
      <c r="AN21" s="45">
        <v>1770</v>
      </c>
      <c r="AO21" s="45">
        <v>1880</v>
      </c>
      <c r="AP21" s="45">
        <v>1880</v>
      </c>
      <c r="AQ21" s="45">
        <v>2126</v>
      </c>
      <c r="AR21" s="45">
        <v>2416</v>
      </c>
      <c r="AS21" s="45">
        <v>2621</v>
      </c>
      <c r="AT21" s="45">
        <v>2805</v>
      </c>
      <c r="AU21" s="45">
        <v>2805</v>
      </c>
      <c r="AV21" s="45">
        <v>2978</v>
      </c>
      <c r="AW21" s="45">
        <v>3191</v>
      </c>
      <c r="AX21" s="45">
        <v>3223</v>
      </c>
      <c r="AY21" s="45">
        <v>3335</v>
      </c>
      <c r="AZ21" s="45">
        <v>3335</v>
      </c>
      <c r="BA21" s="45">
        <v>2351</v>
      </c>
      <c r="BB21" s="45">
        <v>2574</v>
      </c>
      <c r="BC21" s="46">
        <v>2802</v>
      </c>
    </row>
    <row r="22" spans="1:55" s="68" customFormat="1" x14ac:dyDescent="0.25">
      <c r="A22" s="67"/>
      <c r="B22" s="35" t="s">
        <v>83</v>
      </c>
      <c r="C22" s="64"/>
      <c r="D22" s="52"/>
      <c r="E22" s="41">
        <f t="shared" ref="E22:M22" si="15">E18+E11+E4</f>
        <v>1798507</v>
      </c>
      <c r="F22" s="41">
        <f t="shared" si="15"/>
        <v>1798507</v>
      </c>
      <c r="G22" s="41">
        <f t="shared" si="15"/>
        <v>1693084</v>
      </c>
      <c r="H22" s="41">
        <f t="shared" si="15"/>
        <v>1693084</v>
      </c>
      <c r="I22" s="41">
        <f t="shared" si="15"/>
        <v>1247367</v>
      </c>
      <c r="J22" s="41">
        <f t="shared" si="15"/>
        <v>1171491</v>
      </c>
      <c r="K22" s="41">
        <f t="shared" si="15"/>
        <v>1087083</v>
      </c>
      <c r="L22" s="41">
        <f t="shared" si="15"/>
        <v>1087083</v>
      </c>
      <c r="M22" s="41">
        <f t="shared" si="15"/>
        <v>1052586</v>
      </c>
      <c r="N22" s="41">
        <f t="shared" ref="N22:U22" si="16">N18+N11+N4</f>
        <v>1028389</v>
      </c>
      <c r="O22" s="41">
        <f t="shared" si="16"/>
        <v>965327</v>
      </c>
      <c r="P22" s="41">
        <f t="shared" si="16"/>
        <v>939490</v>
      </c>
      <c r="Q22" s="41">
        <f t="shared" si="16"/>
        <v>939490</v>
      </c>
      <c r="R22" s="41">
        <f t="shared" si="16"/>
        <v>888575</v>
      </c>
      <c r="S22" s="41">
        <f t="shared" si="16"/>
        <v>848505</v>
      </c>
      <c r="T22" s="41">
        <f t="shared" si="16"/>
        <v>855021</v>
      </c>
      <c r="U22" s="41">
        <f t="shared" si="16"/>
        <v>871065</v>
      </c>
      <c r="V22" s="41">
        <f>V18+V11+V4</f>
        <v>871065</v>
      </c>
      <c r="W22" s="41">
        <f>W18+W11+W4</f>
        <v>888756</v>
      </c>
      <c r="X22" s="41">
        <f>X18+X11+X4</f>
        <v>855325</v>
      </c>
      <c r="Y22" s="41">
        <f>Y18+Y11+Y4</f>
        <v>928027</v>
      </c>
      <c r="Z22" s="41">
        <v>959648</v>
      </c>
      <c r="AA22" s="41">
        <v>959648</v>
      </c>
      <c r="AB22" s="41">
        <v>980195</v>
      </c>
      <c r="AC22" s="41">
        <v>982166</v>
      </c>
      <c r="AD22" s="41">
        <v>988620</v>
      </c>
      <c r="AE22" s="41">
        <v>1102593</v>
      </c>
      <c r="AF22" s="41">
        <v>1102593</v>
      </c>
      <c r="AG22" s="41">
        <v>1045256</v>
      </c>
      <c r="AH22" s="41">
        <v>1127024</v>
      </c>
      <c r="AI22" s="41">
        <v>1132177</v>
      </c>
      <c r="AJ22" s="41">
        <v>1238528</v>
      </c>
      <c r="AK22" s="41">
        <v>1238528</v>
      </c>
      <c r="AL22" s="41">
        <v>1300384</v>
      </c>
      <c r="AM22" s="41">
        <v>1515826</v>
      </c>
      <c r="AN22" s="41">
        <v>1534588</v>
      </c>
      <c r="AO22" s="41">
        <v>1654735</v>
      </c>
      <c r="AP22" s="41">
        <v>1467385</v>
      </c>
      <c r="AQ22" s="41">
        <v>1475083</v>
      </c>
      <c r="AR22" s="41">
        <v>1576743</v>
      </c>
      <c r="AS22" s="41">
        <v>1599815</v>
      </c>
      <c r="AT22" s="41">
        <v>1664719</v>
      </c>
      <c r="AU22" s="41">
        <v>1664719</v>
      </c>
      <c r="AV22" s="41">
        <v>1683850</v>
      </c>
      <c r="AW22" s="41">
        <v>1813329</v>
      </c>
      <c r="AX22" s="41">
        <v>1813317</v>
      </c>
      <c r="AY22" s="41">
        <v>1799696</v>
      </c>
      <c r="AZ22" s="41">
        <v>1799696</v>
      </c>
      <c r="BA22" s="41">
        <v>1678408</v>
      </c>
      <c r="BB22" s="41">
        <v>1577085</v>
      </c>
      <c r="BC22" s="44">
        <v>1445492</v>
      </c>
    </row>
    <row r="23" spans="1:55" s="68" customFormat="1" x14ac:dyDescent="0.25">
      <c r="A23" s="67"/>
      <c r="B23" s="38" t="s">
        <v>84</v>
      </c>
      <c r="C23" s="71"/>
      <c r="D23" s="51"/>
      <c r="E23" s="49">
        <f>SUM(E24:E34)</f>
        <v>453647</v>
      </c>
      <c r="F23" s="49">
        <f t="shared" ref="F23" si="17">SUM(F24:F34)</f>
        <v>453647</v>
      </c>
      <c r="G23" s="49">
        <f>SUM(G24:G34)</f>
        <v>368681</v>
      </c>
      <c r="H23" s="49">
        <f t="shared" ref="H23:N23" si="18">SUM(H24:H34)</f>
        <v>368681</v>
      </c>
      <c r="I23" s="49">
        <f t="shared" si="18"/>
        <v>351515</v>
      </c>
      <c r="J23" s="49">
        <f t="shared" si="18"/>
        <v>371526</v>
      </c>
      <c r="K23" s="49">
        <f t="shared" si="18"/>
        <v>328146</v>
      </c>
      <c r="L23" s="49">
        <f t="shared" si="18"/>
        <v>328146</v>
      </c>
      <c r="M23" s="49">
        <f t="shared" si="18"/>
        <v>250034</v>
      </c>
      <c r="N23" s="49">
        <f t="shared" si="18"/>
        <v>246636</v>
      </c>
      <c r="O23" s="49">
        <f t="shared" ref="O23:W23" si="19">SUM(O24:O34)</f>
        <v>222629</v>
      </c>
      <c r="P23" s="49">
        <f t="shared" si="19"/>
        <v>233467</v>
      </c>
      <c r="Q23" s="49">
        <f t="shared" si="19"/>
        <v>233467</v>
      </c>
      <c r="R23" s="49">
        <f t="shared" si="19"/>
        <v>221805</v>
      </c>
      <c r="S23" s="49">
        <f t="shared" si="19"/>
        <v>193768</v>
      </c>
      <c r="T23" s="49">
        <f t="shared" si="19"/>
        <v>205350</v>
      </c>
      <c r="U23" s="49">
        <f t="shared" si="19"/>
        <v>234937</v>
      </c>
      <c r="V23" s="49">
        <f t="shared" si="19"/>
        <v>234937</v>
      </c>
      <c r="W23" s="49">
        <f t="shared" si="19"/>
        <v>230892</v>
      </c>
      <c r="X23" s="49">
        <f>SUM(X24:X34)</f>
        <v>206549</v>
      </c>
      <c r="Y23" s="49">
        <f>SUM(Y24:Y34)</f>
        <v>237428</v>
      </c>
      <c r="Z23" s="49">
        <v>284492</v>
      </c>
      <c r="AA23" s="49">
        <v>284492</v>
      </c>
      <c r="AB23" s="49">
        <v>236447</v>
      </c>
      <c r="AC23" s="49">
        <v>259541</v>
      </c>
      <c r="AD23" s="49">
        <v>246796</v>
      </c>
      <c r="AE23" s="49">
        <v>333812</v>
      </c>
      <c r="AF23" s="49">
        <v>333812</v>
      </c>
      <c r="AG23" s="49">
        <v>336941</v>
      </c>
      <c r="AH23" s="49">
        <v>405002</v>
      </c>
      <c r="AI23" s="49">
        <v>403939</v>
      </c>
      <c r="AJ23" s="49">
        <v>450564</v>
      </c>
      <c r="AK23" s="49">
        <v>450564</v>
      </c>
      <c r="AL23" s="49">
        <v>507697</v>
      </c>
      <c r="AM23" s="49">
        <v>639301</v>
      </c>
      <c r="AN23" s="49">
        <v>684985</v>
      </c>
      <c r="AO23" s="49">
        <v>761614</v>
      </c>
      <c r="AP23" s="49">
        <v>678105</v>
      </c>
      <c r="AQ23" s="49">
        <v>678827</v>
      </c>
      <c r="AR23" s="49">
        <v>629320</v>
      </c>
      <c r="AS23" s="49">
        <v>672961</v>
      </c>
      <c r="AT23" s="49">
        <v>683048</v>
      </c>
      <c r="AU23" s="49">
        <v>683048</v>
      </c>
      <c r="AV23" s="49">
        <v>710880</v>
      </c>
      <c r="AW23" s="49">
        <v>787704</v>
      </c>
      <c r="AX23" s="49">
        <v>685918</v>
      </c>
      <c r="AY23" s="49">
        <v>620947</v>
      </c>
      <c r="AZ23" s="49">
        <v>620947</v>
      </c>
      <c r="BA23" s="49">
        <v>492535</v>
      </c>
      <c r="BB23" s="49">
        <v>313022</v>
      </c>
      <c r="BC23" s="50">
        <v>271167</v>
      </c>
    </row>
    <row r="24" spans="1:55" x14ac:dyDescent="0.25">
      <c r="A24" s="39"/>
      <c r="B24" s="37" t="s">
        <v>85</v>
      </c>
      <c r="C24" s="69"/>
      <c r="D24" s="43"/>
      <c r="E24" s="42">
        <f t="shared" ref="E24:E32" si="20">F24</f>
        <v>36353</v>
      </c>
      <c r="F24" s="43">
        <v>36353</v>
      </c>
      <c r="G24" s="43">
        <v>40508</v>
      </c>
      <c r="H24" s="43">
        <v>40508</v>
      </c>
      <c r="I24" s="47">
        <v>42691</v>
      </c>
      <c r="J24" s="47">
        <v>48798</v>
      </c>
      <c r="K24" s="47">
        <v>29709</v>
      </c>
      <c r="L24" s="47">
        <v>29709</v>
      </c>
      <c r="M24" s="47">
        <v>30387</v>
      </c>
      <c r="N24" s="47">
        <v>25663</v>
      </c>
      <c r="O24" s="47">
        <v>24886</v>
      </c>
      <c r="P24" s="47">
        <v>24243</v>
      </c>
      <c r="Q24" s="47">
        <v>24243</v>
      </c>
      <c r="R24" s="47">
        <v>26552</v>
      </c>
      <c r="S24" s="47">
        <v>24418</v>
      </c>
      <c r="T24" s="47">
        <v>23932</v>
      </c>
      <c r="U24" s="47">
        <v>17745</v>
      </c>
      <c r="V24" s="47">
        <v>17745</v>
      </c>
      <c r="W24" s="47">
        <v>22323</v>
      </c>
      <c r="X24" s="47">
        <v>17317</v>
      </c>
      <c r="Y24" s="47">
        <v>18567</v>
      </c>
      <c r="Z24" s="47">
        <v>15622</v>
      </c>
      <c r="AA24" s="47">
        <v>15622</v>
      </c>
      <c r="AB24" s="47">
        <v>21519</v>
      </c>
      <c r="AC24" s="47">
        <v>22563</v>
      </c>
      <c r="AD24" s="47">
        <v>22593</v>
      </c>
      <c r="AE24" s="47">
        <v>19416</v>
      </c>
      <c r="AF24" s="47">
        <v>19416</v>
      </c>
      <c r="AG24" s="47">
        <v>25557</v>
      </c>
      <c r="AH24" s="47">
        <v>21059</v>
      </c>
      <c r="AI24" s="47">
        <v>22314</v>
      </c>
      <c r="AJ24" s="47">
        <v>22080</v>
      </c>
      <c r="AK24" s="47">
        <v>22080</v>
      </c>
      <c r="AL24" s="47">
        <v>26672</v>
      </c>
      <c r="AM24" s="47">
        <v>30185</v>
      </c>
      <c r="AN24" s="47">
        <v>30387</v>
      </c>
      <c r="AO24" s="47">
        <v>28167</v>
      </c>
      <c r="AP24" s="47">
        <v>26718</v>
      </c>
      <c r="AQ24" s="47">
        <v>34959</v>
      </c>
      <c r="AR24" s="47">
        <v>37629</v>
      </c>
      <c r="AS24" s="47">
        <v>39606</v>
      </c>
      <c r="AT24" s="47">
        <v>31961</v>
      </c>
      <c r="AU24" s="47">
        <v>31961</v>
      </c>
      <c r="AV24" s="47">
        <v>38656</v>
      </c>
      <c r="AW24" s="47">
        <v>41570</v>
      </c>
      <c r="AX24" s="47">
        <v>41864</v>
      </c>
      <c r="AY24" s="47">
        <v>34435</v>
      </c>
      <c r="AZ24" s="47">
        <v>34435</v>
      </c>
      <c r="BA24" s="47">
        <v>41480</v>
      </c>
      <c r="BB24" s="47">
        <v>37855</v>
      </c>
      <c r="BC24" s="48">
        <v>32810</v>
      </c>
    </row>
    <row r="25" spans="1:55" x14ac:dyDescent="0.25">
      <c r="A25" s="39"/>
      <c r="B25" s="36" t="s">
        <v>86</v>
      </c>
      <c r="C25" s="66"/>
      <c r="D25" s="42"/>
      <c r="E25" s="42">
        <f t="shared" si="20"/>
        <v>59376</v>
      </c>
      <c r="F25" s="42">
        <v>59376</v>
      </c>
      <c r="G25" s="42">
        <v>119582</v>
      </c>
      <c r="H25" s="42">
        <v>119582</v>
      </c>
      <c r="I25" s="45">
        <v>110579</v>
      </c>
      <c r="J25" s="45">
        <v>107351</v>
      </c>
      <c r="K25" s="45">
        <v>130520</v>
      </c>
      <c r="L25" s="45">
        <v>130520</v>
      </c>
      <c r="M25" s="45">
        <v>74149</v>
      </c>
      <c r="N25" s="45">
        <v>53046</v>
      </c>
      <c r="O25" s="45">
        <v>70835</v>
      </c>
      <c r="P25" s="45">
        <v>73358</v>
      </c>
      <c r="Q25" s="45">
        <v>73358</v>
      </c>
      <c r="R25" s="45">
        <v>105544</v>
      </c>
      <c r="S25" s="45">
        <v>63502</v>
      </c>
      <c r="T25" s="45">
        <v>76964</v>
      </c>
      <c r="U25" s="45">
        <v>103510</v>
      </c>
      <c r="V25" s="45">
        <v>103510</v>
      </c>
      <c r="W25" s="45">
        <v>87295</v>
      </c>
      <c r="X25" s="45">
        <v>114768</v>
      </c>
      <c r="Y25" s="45">
        <v>140994</v>
      </c>
      <c r="Z25" s="45">
        <v>199180</v>
      </c>
      <c r="AA25" s="45">
        <v>199180</v>
      </c>
      <c r="AB25" s="45">
        <v>140808</v>
      </c>
      <c r="AC25" s="45">
        <v>145304</v>
      </c>
      <c r="AD25" s="45">
        <v>142371</v>
      </c>
      <c r="AE25" s="45">
        <v>159985</v>
      </c>
      <c r="AF25" s="45">
        <v>159985</v>
      </c>
      <c r="AG25" s="45">
        <v>180635</v>
      </c>
      <c r="AH25" s="45">
        <v>172784</v>
      </c>
      <c r="AI25" s="45">
        <v>164595</v>
      </c>
      <c r="AJ25" s="45">
        <v>202520</v>
      </c>
      <c r="AK25" s="45">
        <v>202520</v>
      </c>
      <c r="AL25" s="45">
        <v>231511</v>
      </c>
      <c r="AM25" s="45">
        <v>288743</v>
      </c>
      <c r="AN25" s="45">
        <v>319645</v>
      </c>
      <c r="AO25" s="45">
        <v>354235</v>
      </c>
      <c r="AP25" s="45">
        <v>302383</v>
      </c>
      <c r="AQ25" s="45">
        <v>302430</v>
      </c>
      <c r="AR25" s="45">
        <v>305903</v>
      </c>
      <c r="AS25" s="45">
        <v>341403</v>
      </c>
      <c r="AT25" s="45">
        <v>419376</v>
      </c>
      <c r="AU25" s="45">
        <v>419376</v>
      </c>
      <c r="AV25" s="45">
        <v>417908</v>
      </c>
      <c r="AW25" s="45">
        <v>483002</v>
      </c>
      <c r="AX25" s="45">
        <v>416360</v>
      </c>
      <c r="AY25" s="45">
        <v>370433</v>
      </c>
      <c r="AZ25" s="45">
        <v>370433</v>
      </c>
      <c r="BA25" s="45">
        <v>242508</v>
      </c>
      <c r="BB25" s="45">
        <v>142958</v>
      </c>
      <c r="BC25" s="46">
        <v>127627</v>
      </c>
    </row>
    <row r="26" spans="1:55" x14ac:dyDescent="0.25">
      <c r="A26" s="39"/>
      <c r="B26" s="37" t="s">
        <v>87</v>
      </c>
      <c r="C26" s="69"/>
      <c r="D26" s="43"/>
      <c r="E26" s="42">
        <f t="shared" si="20"/>
        <v>11596</v>
      </c>
      <c r="F26" s="43">
        <v>11596</v>
      </c>
      <c r="G26" s="43">
        <v>13261</v>
      </c>
      <c r="H26" s="43">
        <v>13261</v>
      </c>
      <c r="I26" s="47">
        <v>7577</v>
      </c>
      <c r="J26" s="47">
        <v>7706</v>
      </c>
      <c r="K26" s="47">
        <v>8975</v>
      </c>
      <c r="L26" s="47">
        <v>8975</v>
      </c>
      <c r="M26" s="47">
        <v>9371</v>
      </c>
      <c r="N26" s="47">
        <v>4956</v>
      </c>
      <c r="O26" s="47">
        <v>6679</v>
      </c>
      <c r="P26" s="47">
        <v>6304</v>
      </c>
      <c r="Q26" s="47">
        <v>6304</v>
      </c>
      <c r="R26" s="47">
        <v>4558</v>
      </c>
      <c r="S26" s="47">
        <v>4263</v>
      </c>
      <c r="T26" s="47">
        <v>4487</v>
      </c>
      <c r="U26" s="47">
        <v>5184</v>
      </c>
      <c r="V26" s="47">
        <v>5184</v>
      </c>
      <c r="W26" s="47">
        <v>4292</v>
      </c>
      <c r="X26" s="47">
        <v>5007</v>
      </c>
      <c r="Y26" s="47">
        <v>5810</v>
      </c>
      <c r="Z26" s="47">
        <v>5386</v>
      </c>
      <c r="AA26" s="47">
        <v>5386</v>
      </c>
      <c r="AB26" s="47">
        <v>6773</v>
      </c>
      <c r="AC26" s="47">
        <v>7477</v>
      </c>
      <c r="AD26" s="47">
        <v>7872</v>
      </c>
      <c r="AE26" s="47">
        <v>8556</v>
      </c>
      <c r="AF26" s="47">
        <v>8556</v>
      </c>
      <c r="AG26" s="47">
        <v>9443</v>
      </c>
      <c r="AH26" s="47">
        <v>9733</v>
      </c>
      <c r="AI26" s="47">
        <v>9956</v>
      </c>
      <c r="AJ26" s="47">
        <v>11312</v>
      </c>
      <c r="AK26" s="47">
        <v>11312</v>
      </c>
      <c r="AL26" s="47">
        <v>13755</v>
      </c>
      <c r="AM26" s="47">
        <v>14331</v>
      </c>
      <c r="AN26" s="47">
        <v>13281</v>
      </c>
      <c r="AO26" s="47">
        <v>14665</v>
      </c>
      <c r="AP26" s="47">
        <v>14267</v>
      </c>
      <c r="AQ26" s="47">
        <v>16137</v>
      </c>
      <c r="AR26" s="47">
        <v>16838</v>
      </c>
      <c r="AS26" s="47">
        <v>20369</v>
      </c>
      <c r="AT26" s="47">
        <v>19047</v>
      </c>
      <c r="AU26" s="47">
        <v>19047</v>
      </c>
      <c r="AV26" s="47">
        <v>23177</v>
      </c>
      <c r="AW26" s="47">
        <v>22571</v>
      </c>
      <c r="AX26" s="47">
        <v>20267</v>
      </c>
      <c r="AY26" s="47">
        <v>20010</v>
      </c>
      <c r="AZ26" s="47">
        <v>20010</v>
      </c>
      <c r="BA26" s="47">
        <v>15535</v>
      </c>
      <c r="BB26" s="47">
        <v>14402</v>
      </c>
      <c r="BC26" s="48">
        <v>13527</v>
      </c>
    </row>
    <row r="27" spans="1:55" x14ac:dyDescent="0.25">
      <c r="A27" s="39"/>
      <c r="B27" s="36" t="s">
        <v>88</v>
      </c>
      <c r="C27" s="66"/>
      <c r="D27" s="42"/>
      <c r="E27" s="42">
        <f t="shared" si="20"/>
        <v>14763</v>
      </c>
      <c r="F27" s="42">
        <v>14763</v>
      </c>
      <c r="G27" s="42">
        <v>17471</v>
      </c>
      <c r="H27" s="42">
        <v>17471</v>
      </c>
      <c r="I27" s="45">
        <v>15944</v>
      </c>
      <c r="J27" s="45">
        <v>15640</v>
      </c>
      <c r="K27" s="45">
        <v>14062</v>
      </c>
      <c r="L27" s="45">
        <v>14062</v>
      </c>
      <c r="M27" s="45">
        <v>16417</v>
      </c>
      <c r="N27" s="45">
        <v>12071</v>
      </c>
      <c r="O27" s="45">
        <v>10457</v>
      </c>
      <c r="P27" s="45">
        <v>10063</v>
      </c>
      <c r="Q27" s="45">
        <v>10063</v>
      </c>
      <c r="R27" s="45">
        <v>8417</v>
      </c>
      <c r="S27" s="45">
        <v>8047</v>
      </c>
      <c r="T27" s="45">
        <v>9320</v>
      </c>
      <c r="U27" s="45">
        <v>9726</v>
      </c>
      <c r="V27" s="45">
        <v>9726</v>
      </c>
      <c r="W27" s="45">
        <v>10061</v>
      </c>
      <c r="X27" s="45">
        <v>10785</v>
      </c>
      <c r="Y27" s="45">
        <v>11856</v>
      </c>
      <c r="Z27" s="45">
        <v>15581</v>
      </c>
      <c r="AA27" s="45">
        <v>15581</v>
      </c>
      <c r="AB27" s="45">
        <v>16308</v>
      </c>
      <c r="AC27" s="45">
        <v>15390</v>
      </c>
      <c r="AD27" s="45">
        <v>14463</v>
      </c>
      <c r="AE27" s="45">
        <v>15303</v>
      </c>
      <c r="AF27" s="45">
        <v>15303</v>
      </c>
      <c r="AG27" s="45">
        <v>14106</v>
      </c>
      <c r="AH27" s="45">
        <v>16554</v>
      </c>
      <c r="AI27" s="45">
        <v>19838</v>
      </c>
      <c r="AJ27" s="45">
        <v>23745</v>
      </c>
      <c r="AK27" s="45">
        <v>23745</v>
      </c>
      <c r="AL27" s="45">
        <v>26955</v>
      </c>
      <c r="AM27" s="45">
        <v>34555</v>
      </c>
      <c r="AN27" s="45">
        <v>42419</v>
      </c>
      <c r="AO27" s="45">
        <v>46764</v>
      </c>
      <c r="AP27" s="45">
        <v>44014</v>
      </c>
      <c r="AQ27" s="45">
        <v>54917</v>
      </c>
      <c r="AR27" s="45">
        <v>55748</v>
      </c>
      <c r="AS27" s="45">
        <v>57792</v>
      </c>
      <c r="AT27" s="45">
        <v>46164</v>
      </c>
      <c r="AU27" s="45">
        <v>46164</v>
      </c>
      <c r="AV27" s="45">
        <v>59395</v>
      </c>
      <c r="AW27" s="45">
        <v>59248</v>
      </c>
      <c r="AX27" s="45">
        <v>56360</v>
      </c>
      <c r="AY27" s="45">
        <v>55084</v>
      </c>
      <c r="AZ27" s="45">
        <v>55084</v>
      </c>
      <c r="BA27" s="45">
        <v>52820</v>
      </c>
      <c r="BB27" s="45">
        <v>45001</v>
      </c>
      <c r="BC27" s="46">
        <v>39582</v>
      </c>
    </row>
    <row r="28" spans="1:55" x14ac:dyDescent="0.25">
      <c r="A28" s="39"/>
      <c r="B28" s="37" t="s">
        <v>89</v>
      </c>
      <c r="C28" s="69"/>
      <c r="D28" s="43"/>
      <c r="E28" s="42">
        <f t="shared" si="20"/>
        <v>16522</v>
      </c>
      <c r="F28" s="43">
        <v>16522</v>
      </c>
      <c r="G28" s="43">
        <v>71617</v>
      </c>
      <c r="H28" s="43">
        <v>71617</v>
      </c>
      <c r="I28" s="47">
        <v>86122</v>
      </c>
      <c r="J28" s="47">
        <v>108312</v>
      </c>
      <c r="K28" s="47">
        <v>67216</v>
      </c>
      <c r="L28" s="47">
        <v>67216</v>
      </c>
      <c r="M28" s="47">
        <v>57244</v>
      </c>
      <c r="N28" s="47">
        <v>87897</v>
      </c>
      <c r="O28" s="47">
        <v>44760</v>
      </c>
      <c r="P28" s="47">
        <v>51838</v>
      </c>
      <c r="Q28" s="47">
        <v>51838</v>
      </c>
      <c r="R28" s="47">
        <v>23121</v>
      </c>
      <c r="S28" s="47">
        <v>36568</v>
      </c>
      <c r="T28" s="47">
        <v>43505</v>
      </c>
      <c r="U28" s="47">
        <v>52978</v>
      </c>
      <c r="V28" s="47">
        <v>52978</v>
      </c>
      <c r="W28" s="47">
        <v>62173</v>
      </c>
      <c r="X28" s="47">
        <v>8011</v>
      </c>
      <c r="Y28" s="47">
        <v>15159</v>
      </c>
      <c r="Z28" s="47">
        <v>5977</v>
      </c>
      <c r="AA28" s="47">
        <v>5977</v>
      </c>
      <c r="AB28" s="47">
        <v>14600</v>
      </c>
      <c r="AC28" s="47">
        <v>26371</v>
      </c>
      <c r="AD28" s="47">
        <v>13903</v>
      </c>
      <c r="AE28" s="47">
        <v>26152</v>
      </c>
      <c r="AF28" s="47">
        <v>26152</v>
      </c>
      <c r="AG28" s="47">
        <v>17409</v>
      </c>
      <c r="AH28" s="47">
        <v>28631</v>
      </c>
      <c r="AI28" s="47">
        <v>24331</v>
      </c>
      <c r="AJ28" s="47">
        <v>14961</v>
      </c>
      <c r="AK28" s="47">
        <v>14961</v>
      </c>
      <c r="AL28" s="47">
        <v>34524</v>
      </c>
      <c r="AM28" s="47">
        <v>12384</v>
      </c>
      <c r="AN28" s="47">
        <v>12366</v>
      </c>
      <c r="AO28" s="47">
        <v>34204</v>
      </c>
      <c r="AP28" s="47">
        <v>34204</v>
      </c>
      <c r="AQ28" s="47">
        <v>16838</v>
      </c>
      <c r="AR28" s="47">
        <v>14856</v>
      </c>
      <c r="AS28" s="47">
        <v>15942</v>
      </c>
      <c r="AT28" s="47">
        <v>19765</v>
      </c>
      <c r="AU28" s="47">
        <v>19765</v>
      </c>
      <c r="AV28" s="47">
        <v>23748</v>
      </c>
      <c r="AW28" s="47">
        <v>27920</v>
      </c>
      <c r="AX28" s="47">
        <v>17870</v>
      </c>
      <c r="AY28" s="47">
        <v>10837</v>
      </c>
      <c r="AZ28" s="47">
        <v>10837</v>
      </c>
      <c r="BA28" s="47">
        <v>18644</v>
      </c>
      <c r="BB28" s="47">
        <v>14738</v>
      </c>
      <c r="BC28" s="48">
        <v>15476</v>
      </c>
    </row>
    <row r="29" spans="1:55" x14ac:dyDescent="0.25">
      <c r="A29" s="39"/>
      <c r="B29" s="36" t="s">
        <v>90</v>
      </c>
      <c r="C29" s="66"/>
      <c r="D29" s="42"/>
      <c r="E29" s="42">
        <f t="shared" si="20"/>
        <v>201839</v>
      </c>
      <c r="F29" s="42">
        <v>201839</v>
      </c>
      <c r="G29" s="42">
        <v>54001</v>
      </c>
      <c r="H29" s="42">
        <v>54001</v>
      </c>
      <c r="I29" s="45">
        <v>43253</v>
      </c>
      <c r="J29" s="45">
        <v>30524</v>
      </c>
      <c r="K29" s="45">
        <v>31764</v>
      </c>
      <c r="L29" s="45">
        <v>31764</v>
      </c>
      <c r="M29" s="45">
        <v>35868</v>
      </c>
      <c r="N29" s="45">
        <v>31855</v>
      </c>
      <c r="O29" s="45">
        <v>34830</v>
      </c>
      <c r="P29" s="45">
        <v>38346</v>
      </c>
      <c r="Q29" s="45">
        <v>38346</v>
      </c>
      <c r="R29" s="45">
        <v>33638</v>
      </c>
      <c r="S29" s="45">
        <v>27948</v>
      </c>
      <c r="T29" s="45">
        <v>24863</v>
      </c>
      <c r="U29" s="45">
        <v>24475</v>
      </c>
      <c r="V29" s="45">
        <v>24475</v>
      </c>
      <c r="W29" s="45">
        <v>23620</v>
      </c>
      <c r="X29" s="45">
        <v>20246</v>
      </c>
      <c r="Y29" s="45">
        <v>18384</v>
      </c>
      <c r="Z29" s="45">
        <v>16536</v>
      </c>
      <c r="AA29" s="45">
        <v>16536</v>
      </c>
      <c r="AB29" s="45">
        <v>8678</v>
      </c>
      <c r="AC29" s="45">
        <v>9448</v>
      </c>
      <c r="AD29" s="45">
        <v>11367</v>
      </c>
      <c r="AE29" s="45">
        <v>11107</v>
      </c>
      <c r="AF29" s="45">
        <v>11107</v>
      </c>
      <c r="AG29" s="45">
        <v>10197</v>
      </c>
      <c r="AH29" s="45">
        <v>9615</v>
      </c>
      <c r="AI29" s="45">
        <v>10671</v>
      </c>
      <c r="AJ29" s="45">
        <v>11186</v>
      </c>
      <c r="AK29" s="45">
        <v>11186</v>
      </c>
      <c r="AL29" s="45">
        <v>7822</v>
      </c>
      <c r="AM29" s="45">
        <v>7172</v>
      </c>
      <c r="AN29" s="45">
        <v>5575</v>
      </c>
      <c r="AO29" s="45">
        <v>5605</v>
      </c>
      <c r="AP29" s="45">
        <v>9055</v>
      </c>
      <c r="AQ29" s="45">
        <v>8896</v>
      </c>
      <c r="AR29" s="45">
        <v>10737</v>
      </c>
      <c r="AS29" s="45">
        <v>13466</v>
      </c>
      <c r="AT29" s="45">
        <v>15230</v>
      </c>
      <c r="AU29" s="45">
        <v>15230</v>
      </c>
      <c r="AV29" s="45">
        <v>13320</v>
      </c>
      <c r="AW29" s="45">
        <v>12966</v>
      </c>
      <c r="AX29" s="45">
        <v>11191</v>
      </c>
      <c r="AY29" s="45">
        <v>12830</v>
      </c>
      <c r="AZ29" s="45">
        <v>12830</v>
      </c>
      <c r="BA29" s="45">
        <v>9636</v>
      </c>
      <c r="BB29" s="45">
        <v>10987</v>
      </c>
      <c r="BC29" s="46">
        <v>8852</v>
      </c>
    </row>
    <row r="30" spans="1:55" x14ac:dyDescent="0.25">
      <c r="A30" s="39"/>
      <c r="B30" s="37" t="s">
        <v>91</v>
      </c>
      <c r="C30" s="69"/>
      <c r="D30" s="43"/>
      <c r="E30" s="42">
        <f t="shared" si="20"/>
        <v>56474</v>
      </c>
      <c r="F30" s="43">
        <v>56474</v>
      </c>
      <c r="G30" s="43">
        <v>31607</v>
      </c>
      <c r="H30" s="43">
        <v>31607</v>
      </c>
      <c r="I30" s="47">
        <v>26433</v>
      </c>
      <c r="J30" s="47">
        <v>26557</v>
      </c>
      <c r="K30" s="47">
        <v>25092</v>
      </c>
      <c r="L30" s="47">
        <v>25092</v>
      </c>
      <c r="M30" s="47">
        <v>20692</v>
      </c>
      <c r="N30" s="47">
        <v>21097</v>
      </c>
      <c r="O30" s="47">
        <v>20333</v>
      </c>
      <c r="P30" s="47">
        <v>19082</v>
      </c>
      <c r="Q30" s="47">
        <v>19082</v>
      </c>
      <c r="R30" s="47">
        <v>18116</v>
      </c>
      <c r="S30" s="47">
        <v>17649</v>
      </c>
      <c r="T30" s="47">
        <v>19750</v>
      </c>
      <c r="U30" s="47">
        <v>18741</v>
      </c>
      <c r="V30" s="47">
        <v>18741</v>
      </c>
      <c r="W30" s="47">
        <v>15227</v>
      </c>
      <c r="X30" s="47">
        <v>11980</v>
      </c>
      <c r="Y30" s="47">
        <v>12603</v>
      </c>
      <c r="Z30" s="47">
        <v>11614</v>
      </c>
      <c r="AA30" s="47">
        <v>11614</v>
      </c>
      <c r="AB30" s="47">
        <v>11566</v>
      </c>
      <c r="AC30" s="47">
        <v>10516</v>
      </c>
      <c r="AD30" s="47">
        <v>9542</v>
      </c>
      <c r="AE30" s="47">
        <v>9707</v>
      </c>
      <c r="AF30" s="47">
        <v>9707</v>
      </c>
      <c r="AG30" s="47">
        <v>6752</v>
      </c>
      <c r="AH30" s="47">
        <v>8184</v>
      </c>
      <c r="AI30" s="47">
        <v>11657</v>
      </c>
      <c r="AJ30" s="47">
        <v>11475</v>
      </c>
      <c r="AK30" s="47">
        <v>11475</v>
      </c>
      <c r="AL30" s="47">
        <v>13465</v>
      </c>
      <c r="AM30" s="47">
        <v>10513</v>
      </c>
      <c r="AN30" s="47">
        <v>11421</v>
      </c>
      <c r="AO30" s="47">
        <v>17096</v>
      </c>
      <c r="AP30" s="47">
        <v>16916</v>
      </c>
      <c r="AQ30" s="47">
        <v>19846</v>
      </c>
      <c r="AR30" s="47">
        <v>16565</v>
      </c>
      <c r="AS30" s="47">
        <v>15890</v>
      </c>
      <c r="AT30" s="47">
        <v>12599</v>
      </c>
      <c r="AU30" s="47">
        <v>12599</v>
      </c>
      <c r="AV30" s="47">
        <v>13594</v>
      </c>
      <c r="AW30" s="47">
        <v>11527</v>
      </c>
      <c r="AX30" s="47">
        <v>11252</v>
      </c>
      <c r="AY30" s="47">
        <v>8753</v>
      </c>
      <c r="AZ30" s="47">
        <v>8753</v>
      </c>
      <c r="BA30" s="47">
        <v>9445</v>
      </c>
      <c r="BB30" s="47">
        <v>11093</v>
      </c>
      <c r="BC30" s="48">
        <v>6632</v>
      </c>
    </row>
    <row r="31" spans="1:55" x14ac:dyDescent="0.25">
      <c r="A31" s="39"/>
      <c r="B31" s="36" t="s">
        <v>76</v>
      </c>
      <c r="C31" s="66"/>
      <c r="D31" s="42"/>
      <c r="E31" s="42">
        <f t="shared" si="20"/>
        <v>16140</v>
      </c>
      <c r="F31" s="42">
        <v>16140</v>
      </c>
      <c r="G31" s="42">
        <v>9013</v>
      </c>
      <c r="H31" s="42">
        <v>9013</v>
      </c>
      <c r="I31" s="45">
        <v>3008</v>
      </c>
      <c r="J31" s="45">
        <v>3837</v>
      </c>
      <c r="K31" s="45">
        <v>3721</v>
      </c>
      <c r="L31" s="45">
        <v>3721</v>
      </c>
      <c r="M31" s="45">
        <v>2896</v>
      </c>
      <c r="N31" s="45">
        <v>2421</v>
      </c>
      <c r="O31" s="45">
        <v>1538</v>
      </c>
      <c r="P31" s="45">
        <v>1922</v>
      </c>
      <c r="Q31" s="45">
        <v>1922</v>
      </c>
      <c r="R31" s="45">
        <v>1859</v>
      </c>
      <c r="S31" s="45">
        <v>1873</v>
      </c>
      <c r="T31" s="45">
        <v>1913</v>
      </c>
      <c r="U31" s="45">
        <v>1962</v>
      </c>
      <c r="V31" s="45">
        <v>1962</v>
      </c>
      <c r="W31" s="45">
        <v>2691</v>
      </c>
      <c r="X31" s="45">
        <v>10476</v>
      </c>
      <c r="Y31" s="45">
        <v>9516</v>
      </c>
      <c r="Z31" s="45">
        <v>10057</v>
      </c>
      <c r="AA31" s="45">
        <v>10057</v>
      </c>
      <c r="AB31" s="45">
        <v>16195</v>
      </c>
      <c r="AC31" s="45">
        <v>17472</v>
      </c>
      <c r="AD31" s="45">
        <v>19885</v>
      </c>
      <c r="AE31" s="45">
        <v>16405</v>
      </c>
      <c r="AF31" s="45">
        <v>16405</v>
      </c>
      <c r="AG31" s="45">
        <v>12078</v>
      </c>
      <c r="AH31" s="45">
        <v>9447</v>
      </c>
      <c r="AI31" s="45">
        <v>9568</v>
      </c>
      <c r="AJ31" s="45">
        <v>9533</v>
      </c>
      <c r="AK31" s="45">
        <v>9533</v>
      </c>
      <c r="AL31" s="45">
        <v>13400</v>
      </c>
      <c r="AM31" s="45">
        <v>11973</v>
      </c>
      <c r="AN31" s="45">
        <v>12534</v>
      </c>
      <c r="AO31" s="45">
        <v>16954</v>
      </c>
      <c r="AP31" s="45">
        <v>2961</v>
      </c>
      <c r="AQ31" s="45">
        <v>1095</v>
      </c>
      <c r="AR31" s="45">
        <v>184</v>
      </c>
      <c r="AS31" s="45">
        <v>192</v>
      </c>
      <c r="AT31" s="45">
        <v>184</v>
      </c>
      <c r="AU31" s="45">
        <v>184</v>
      </c>
      <c r="AV31" s="45">
        <v>230</v>
      </c>
      <c r="AW31" s="45">
        <v>329</v>
      </c>
      <c r="AX31" s="45">
        <v>336</v>
      </c>
      <c r="AY31" s="45">
        <v>329</v>
      </c>
      <c r="AZ31" s="45">
        <v>329</v>
      </c>
      <c r="BA31" s="45">
        <v>4632</v>
      </c>
      <c r="BB31" s="45">
        <v>4633</v>
      </c>
      <c r="BC31" s="46">
        <v>4349</v>
      </c>
    </row>
    <row r="32" spans="1:55" x14ac:dyDescent="0.25">
      <c r="A32" s="39"/>
      <c r="B32" s="37" t="s">
        <v>92</v>
      </c>
      <c r="C32" s="69"/>
      <c r="D32" s="43"/>
      <c r="E32" s="42">
        <f t="shared" si="20"/>
        <v>33268</v>
      </c>
      <c r="F32" s="43">
        <v>33268</v>
      </c>
      <c r="G32" s="47" t="s">
        <v>34</v>
      </c>
      <c r="H32" s="47" t="s">
        <v>34</v>
      </c>
      <c r="I32" s="47">
        <v>10000</v>
      </c>
      <c r="J32" s="47">
        <v>17087</v>
      </c>
      <c r="K32" s="47">
        <v>17087</v>
      </c>
      <c r="L32" s="47">
        <v>17087</v>
      </c>
      <c r="M32" s="47">
        <v>3010</v>
      </c>
      <c r="N32" s="47">
        <v>7630</v>
      </c>
      <c r="O32" s="47">
        <v>8311</v>
      </c>
      <c r="P32" s="47">
        <v>8311</v>
      </c>
      <c r="Q32" s="47">
        <v>8311</v>
      </c>
      <c r="R32" s="47" t="s">
        <v>34</v>
      </c>
      <c r="S32" s="47">
        <v>9500</v>
      </c>
      <c r="T32" s="47">
        <v>616</v>
      </c>
      <c r="U32" s="47">
        <v>616</v>
      </c>
      <c r="V32" s="47">
        <v>616</v>
      </c>
      <c r="W32" s="47">
        <v>3210</v>
      </c>
      <c r="X32" s="47">
        <v>7959</v>
      </c>
      <c r="Y32" s="47">
        <v>4539</v>
      </c>
      <c r="Z32" s="47">
        <v>4539</v>
      </c>
      <c r="AA32" s="47">
        <v>4539</v>
      </c>
      <c r="AB32" s="47" t="s">
        <v>34</v>
      </c>
      <c r="AC32" s="47">
        <v>5000</v>
      </c>
      <c r="AD32" s="47">
        <v>4800</v>
      </c>
      <c r="AE32" s="47">
        <v>4800</v>
      </c>
      <c r="AF32" s="47">
        <v>4800</v>
      </c>
      <c r="AG32" s="47" t="s">
        <v>34</v>
      </c>
      <c r="AH32" s="47">
        <v>5000</v>
      </c>
      <c r="AI32" s="47">
        <v>7294</v>
      </c>
      <c r="AJ32" s="47">
        <v>7294</v>
      </c>
      <c r="AK32" s="47">
        <v>7294</v>
      </c>
      <c r="AL32" s="47" t="s">
        <v>34</v>
      </c>
      <c r="AM32" s="47">
        <v>3968</v>
      </c>
      <c r="AN32" s="47">
        <v>13031</v>
      </c>
      <c r="AO32" s="47">
        <v>20305</v>
      </c>
      <c r="AP32" s="47">
        <v>3968</v>
      </c>
      <c r="AQ32" s="47" t="s">
        <v>34</v>
      </c>
      <c r="AR32" s="47" t="s">
        <v>34</v>
      </c>
      <c r="AS32" s="47" t="s">
        <v>34</v>
      </c>
      <c r="AT32" s="47" t="s">
        <v>34</v>
      </c>
      <c r="AU32" s="47" t="s">
        <v>34</v>
      </c>
      <c r="AV32" s="47">
        <v>9300</v>
      </c>
      <c r="AW32" s="47">
        <v>9300</v>
      </c>
      <c r="AX32" s="47">
        <v>9300</v>
      </c>
      <c r="AY32" s="47">
        <v>9300</v>
      </c>
      <c r="AZ32" s="47">
        <v>9300</v>
      </c>
      <c r="BA32" s="47">
        <v>10767</v>
      </c>
      <c r="BB32" s="47">
        <v>10767</v>
      </c>
      <c r="BC32" s="48">
        <v>10767</v>
      </c>
    </row>
    <row r="33" spans="1:56" x14ac:dyDescent="0.25">
      <c r="A33" s="39"/>
      <c r="B33" s="36" t="s">
        <v>93</v>
      </c>
      <c r="C33" s="66"/>
      <c r="D33" s="42"/>
      <c r="E33" s="42">
        <f>F33</f>
        <v>7316</v>
      </c>
      <c r="F33" s="42">
        <v>7316</v>
      </c>
      <c r="G33" s="42">
        <v>11621</v>
      </c>
      <c r="H33" s="42">
        <v>11621</v>
      </c>
      <c r="I33" s="45">
        <v>5908</v>
      </c>
      <c r="J33" s="45">
        <v>5714</v>
      </c>
      <c r="K33" s="45" t="s">
        <v>34</v>
      </c>
      <c r="L33" s="45" t="s">
        <v>34</v>
      </c>
      <c r="M33" s="45" t="s">
        <v>34</v>
      </c>
      <c r="N33" s="45" t="s">
        <v>34</v>
      </c>
      <c r="O33" s="45" t="s">
        <v>34</v>
      </c>
      <c r="P33" s="45" t="s">
        <v>34</v>
      </c>
      <c r="Q33" s="45" t="s">
        <v>34</v>
      </c>
      <c r="R33" s="45" t="s">
        <v>34</v>
      </c>
      <c r="S33" s="45" t="s">
        <v>34</v>
      </c>
      <c r="T33" s="45" t="s">
        <v>34</v>
      </c>
      <c r="U33" s="45" t="s">
        <v>34</v>
      </c>
      <c r="V33" s="45" t="s">
        <v>34</v>
      </c>
      <c r="W33" s="45" t="s">
        <v>34</v>
      </c>
      <c r="X33" s="45" t="s">
        <v>34</v>
      </c>
      <c r="Y33" s="45" t="s">
        <v>34</v>
      </c>
      <c r="Z33" s="45" t="s">
        <v>34</v>
      </c>
      <c r="AA33" s="45" t="s">
        <v>34</v>
      </c>
      <c r="AB33" s="45" t="s">
        <v>34</v>
      </c>
      <c r="AC33" s="45" t="s">
        <v>34</v>
      </c>
      <c r="AD33" s="45" t="s">
        <v>34</v>
      </c>
      <c r="AE33" s="45">
        <v>62381</v>
      </c>
      <c r="AF33" s="45">
        <v>62381</v>
      </c>
      <c r="AG33" s="45">
        <v>60764</v>
      </c>
      <c r="AH33" s="45">
        <v>123995</v>
      </c>
      <c r="AI33" s="45">
        <v>123715</v>
      </c>
      <c r="AJ33" s="45">
        <v>136458</v>
      </c>
      <c r="AK33" s="45">
        <v>136458</v>
      </c>
      <c r="AL33" s="45">
        <v>139593</v>
      </c>
      <c r="AM33" s="45">
        <v>225477</v>
      </c>
      <c r="AN33" s="45">
        <v>224326</v>
      </c>
      <c r="AO33" s="45">
        <v>223619</v>
      </c>
      <c r="AP33" s="45">
        <v>223619</v>
      </c>
      <c r="AQ33" s="45">
        <v>223709</v>
      </c>
      <c r="AR33" s="45">
        <v>170860</v>
      </c>
      <c r="AS33" s="45">
        <v>168301</v>
      </c>
      <c r="AT33" s="45">
        <v>118722</v>
      </c>
      <c r="AU33" s="45">
        <v>118722</v>
      </c>
      <c r="AV33" s="45">
        <v>111552</v>
      </c>
      <c r="AW33" s="45">
        <v>114704</v>
      </c>
      <c r="AX33" s="45">
        <v>97056</v>
      </c>
      <c r="AY33" s="45">
        <v>93898</v>
      </c>
      <c r="AZ33" s="45">
        <v>93898</v>
      </c>
      <c r="BA33" s="45">
        <v>80525</v>
      </c>
      <c r="BB33" s="45">
        <v>13213</v>
      </c>
      <c r="BC33" s="46">
        <v>5241</v>
      </c>
    </row>
    <row r="34" spans="1:56" x14ac:dyDescent="0.25">
      <c r="A34" s="39"/>
      <c r="B34" s="37" t="s">
        <v>94</v>
      </c>
      <c r="C34" s="69"/>
      <c r="D34" s="43"/>
      <c r="E34" s="47" t="s">
        <v>34</v>
      </c>
      <c r="F34" s="47" t="s">
        <v>34</v>
      </c>
      <c r="G34" s="47" t="s">
        <v>34</v>
      </c>
      <c r="H34" s="47" t="s">
        <v>34</v>
      </c>
      <c r="I34" s="47" t="s">
        <v>34</v>
      </c>
      <c r="J34" s="47" t="s">
        <v>34</v>
      </c>
      <c r="K34" s="47" t="s">
        <v>34</v>
      </c>
      <c r="L34" s="47" t="s">
        <v>34</v>
      </c>
      <c r="M34" s="47" t="s">
        <v>34</v>
      </c>
      <c r="N34" s="47" t="s">
        <v>34</v>
      </c>
      <c r="O34" s="47" t="s">
        <v>34</v>
      </c>
      <c r="P34" s="47" t="s">
        <v>34</v>
      </c>
      <c r="Q34" s="47" t="s">
        <v>34</v>
      </c>
      <c r="R34" s="47" t="s">
        <v>34</v>
      </c>
      <c r="S34" s="47" t="s">
        <v>34</v>
      </c>
      <c r="T34" s="47" t="s">
        <v>34</v>
      </c>
      <c r="U34" s="47" t="s">
        <v>34</v>
      </c>
      <c r="V34" s="47" t="s">
        <v>34</v>
      </c>
      <c r="W34" s="47" t="s">
        <v>34</v>
      </c>
      <c r="X34" s="47" t="s">
        <v>34</v>
      </c>
      <c r="Y34" s="47" t="s">
        <v>34</v>
      </c>
      <c r="Z34" s="47" t="s">
        <v>34</v>
      </c>
      <c r="AA34" s="47" t="s">
        <v>34</v>
      </c>
      <c r="AB34" s="47" t="s">
        <v>34</v>
      </c>
      <c r="AC34" s="47" t="s">
        <v>34</v>
      </c>
      <c r="AD34" s="47" t="s">
        <v>34</v>
      </c>
      <c r="AE34" s="47" t="s">
        <v>34</v>
      </c>
      <c r="AF34" s="47" t="s">
        <v>34</v>
      </c>
      <c r="AG34" s="47" t="s">
        <v>34</v>
      </c>
      <c r="AH34" s="47" t="s">
        <v>34</v>
      </c>
      <c r="AI34" s="47" t="s">
        <v>34</v>
      </c>
      <c r="AJ34" s="47" t="s">
        <v>34</v>
      </c>
      <c r="AK34" s="47" t="s">
        <v>34</v>
      </c>
      <c r="AL34" s="47" t="s">
        <v>34</v>
      </c>
      <c r="AM34" s="47" t="s">
        <v>34</v>
      </c>
      <c r="AN34" s="47" t="s">
        <v>34</v>
      </c>
      <c r="AO34" s="47" t="s">
        <v>34</v>
      </c>
      <c r="AP34" s="47" t="s">
        <v>34</v>
      </c>
      <c r="AQ34" s="47" t="s">
        <v>34</v>
      </c>
      <c r="AR34" s="47" t="s">
        <v>34</v>
      </c>
      <c r="AS34" s="47" t="s">
        <v>34</v>
      </c>
      <c r="AT34" s="47" t="s">
        <v>34</v>
      </c>
      <c r="AU34" s="47" t="s">
        <v>34</v>
      </c>
      <c r="AV34" s="47" t="s">
        <v>34</v>
      </c>
      <c r="AW34" s="47">
        <v>4567</v>
      </c>
      <c r="AX34" s="47">
        <v>4062</v>
      </c>
      <c r="AY34" s="47">
        <v>5038</v>
      </c>
      <c r="AZ34" s="47">
        <v>5038</v>
      </c>
      <c r="BA34" s="47">
        <v>6543</v>
      </c>
      <c r="BB34" s="47">
        <v>7375</v>
      </c>
      <c r="BC34" s="48">
        <v>6304</v>
      </c>
    </row>
    <row r="35" spans="1:56" s="68" customFormat="1" x14ac:dyDescent="0.25">
      <c r="A35" s="67"/>
      <c r="B35" s="38" t="s">
        <v>95</v>
      </c>
      <c r="C35" s="71"/>
      <c r="D35" s="51"/>
      <c r="E35" s="51">
        <f>E36</f>
        <v>251728</v>
      </c>
      <c r="F35" s="51">
        <f>F36</f>
        <v>251728</v>
      </c>
      <c r="G35" s="51">
        <v>234851</v>
      </c>
      <c r="H35" s="51">
        <v>234851</v>
      </c>
      <c r="I35" s="49">
        <v>229576</v>
      </c>
      <c r="J35" s="49">
        <v>165965</v>
      </c>
      <c r="K35" s="49">
        <v>158446</v>
      </c>
      <c r="L35" s="49">
        <v>158446</v>
      </c>
      <c r="M35" s="49">
        <v>202767</v>
      </c>
      <c r="N35" s="49">
        <v>202483</v>
      </c>
      <c r="O35" s="49">
        <v>180978</v>
      </c>
      <c r="P35" s="49">
        <v>158156</v>
      </c>
      <c r="Q35" s="49">
        <v>158156</v>
      </c>
      <c r="R35" s="49">
        <v>135264</v>
      </c>
      <c r="S35" s="49">
        <v>131876</v>
      </c>
      <c r="T35" s="49">
        <v>128078</v>
      </c>
      <c r="U35" s="49">
        <v>112137</v>
      </c>
      <c r="V35" s="49">
        <v>112137</v>
      </c>
      <c r="W35" s="49">
        <v>134959</v>
      </c>
      <c r="X35" s="49">
        <v>124620</v>
      </c>
      <c r="Y35" s="49">
        <v>147386</v>
      </c>
      <c r="Z35" s="49">
        <v>128791</v>
      </c>
      <c r="AA35" s="49">
        <v>128791</v>
      </c>
      <c r="AB35" s="49">
        <v>190296</v>
      </c>
      <c r="AC35" s="49">
        <v>158037</v>
      </c>
      <c r="AD35" s="49">
        <v>172333</v>
      </c>
      <c r="AE35" s="49">
        <v>198555</v>
      </c>
      <c r="AF35" s="49">
        <v>198555</v>
      </c>
      <c r="AG35" s="49">
        <v>132934</v>
      </c>
      <c r="AH35" s="49">
        <v>140375</v>
      </c>
      <c r="AI35" s="49">
        <v>140675</v>
      </c>
      <c r="AJ35" s="49">
        <v>189048</v>
      </c>
      <c r="AK35" s="49">
        <v>189048</v>
      </c>
      <c r="AL35" s="49">
        <v>179789</v>
      </c>
      <c r="AM35" s="49">
        <v>271164</v>
      </c>
      <c r="AN35" s="49">
        <v>252380</v>
      </c>
      <c r="AO35" s="49">
        <v>305908</v>
      </c>
      <c r="AP35" s="49">
        <v>301009</v>
      </c>
      <c r="AQ35" s="49">
        <v>312874</v>
      </c>
      <c r="AR35" s="49">
        <v>472120</v>
      </c>
      <c r="AS35" s="49">
        <v>455659</v>
      </c>
      <c r="AT35" s="49">
        <v>513573</v>
      </c>
      <c r="AU35" s="49">
        <v>513573</v>
      </c>
      <c r="AV35" s="49">
        <v>506939</v>
      </c>
      <c r="AW35" s="49">
        <v>564394</v>
      </c>
      <c r="AX35" s="49">
        <v>633217</v>
      </c>
      <c r="AY35" s="49">
        <v>670336</v>
      </c>
      <c r="AZ35" s="49">
        <v>670336</v>
      </c>
      <c r="BA35" s="49">
        <v>650680</v>
      </c>
      <c r="BB35" s="49">
        <v>753314</v>
      </c>
      <c r="BC35" s="50">
        <v>680654</v>
      </c>
    </row>
    <row r="36" spans="1:56" s="68" customFormat="1" x14ac:dyDescent="0.25">
      <c r="A36" s="67"/>
      <c r="B36" s="35" t="s">
        <v>188</v>
      </c>
      <c r="C36" s="64"/>
      <c r="D36" s="52"/>
      <c r="E36" s="41">
        <f>SUM(E37:E44)</f>
        <v>251728</v>
      </c>
      <c r="F36" s="41">
        <f>SUM(F37:F44)</f>
        <v>251728</v>
      </c>
      <c r="G36" s="41">
        <f>SUM(G37:G44)</f>
        <v>234851</v>
      </c>
      <c r="H36" s="41">
        <f>SUM(H37:H44)</f>
        <v>234851</v>
      </c>
      <c r="I36" s="41">
        <f>SUM(I37:I44)</f>
        <v>229576</v>
      </c>
      <c r="J36" s="41">
        <f t="shared" ref="J36:O36" si="21">SUM(J37:J44)</f>
        <v>165965</v>
      </c>
      <c r="K36" s="41">
        <f t="shared" si="21"/>
        <v>158446</v>
      </c>
      <c r="L36" s="41">
        <f t="shared" si="21"/>
        <v>158446</v>
      </c>
      <c r="M36" s="41">
        <f t="shared" si="21"/>
        <v>202767</v>
      </c>
      <c r="N36" s="41">
        <f t="shared" si="21"/>
        <v>202483</v>
      </c>
      <c r="O36" s="41">
        <f t="shared" si="21"/>
        <v>180978</v>
      </c>
      <c r="P36" s="41">
        <f t="shared" ref="P36:Y36" si="22">SUM(P37:P44)</f>
        <v>158156</v>
      </c>
      <c r="Q36" s="41">
        <f t="shared" si="22"/>
        <v>158156</v>
      </c>
      <c r="R36" s="41">
        <f t="shared" si="22"/>
        <v>135264</v>
      </c>
      <c r="S36" s="41">
        <f t="shared" si="22"/>
        <v>131876</v>
      </c>
      <c r="T36" s="41">
        <f t="shared" si="22"/>
        <v>128078</v>
      </c>
      <c r="U36" s="41">
        <f t="shared" si="22"/>
        <v>112137</v>
      </c>
      <c r="V36" s="41">
        <f t="shared" si="22"/>
        <v>112137</v>
      </c>
      <c r="W36" s="41">
        <f t="shared" si="22"/>
        <v>134959</v>
      </c>
      <c r="X36" s="41">
        <f t="shared" si="22"/>
        <v>124620</v>
      </c>
      <c r="Y36" s="41">
        <f t="shared" si="22"/>
        <v>147386</v>
      </c>
      <c r="Z36" s="41">
        <v>128791</v>
      </c>
      <c r="AA36" s="41">
        <v>128791</v>
      </c>
      <c r="AB36" s="41">
        <v>190296</v>
      </c>
      <c r="AC36" s="41">
        <v>158037</v>
      </c>
      <c r="AD36" s="41">
        <v>172333</v>
      </c>
      <c r="AE36" s="41">
        <v>198555</v>
      </c>
      <c r="AF36" s="41">
        <v>198555</v>
      </c>
      <c r="AG36" s="41">
        <v>132934</v>
      </c>
      <c r="AH36" s="41">
        <v>140375</v>
      </c>
      <c r="AI36" s="41">
        <v>140675</v>
      </c>
      <c r="AJ36" s="41">
        <v>189048</v>
      </c>
      <c r="AK36" s="41">
        <v>189048</v>
      </c>
      <c r="AL36" s="41">
        <v>119448</v>
      </c>
      <c r="AM36" s="41">
        <v>150547</v>
      </c>
      <c r="AN36" s="41">
        <v>252380</v>
      </c>
      <c r="AO36" s="41">
        <v>301009</v>
      </c>
      <c r="AP36" s="41">
        <v>301009</v>
      </c>
      <c r="AQ36" s="41">
        <v>1590</v>
      </c>
      <c r="AR36" s="41">
        <v>472120</v>
      </c>
      <c r="AS36" s="41">
        <v>455659</v>
      </c>
      <c r="AT36" s="41">
        <v>513573</v>
      </c>
      <c r="AU36" s="41">
        <v>513573</v>
      </c>
      <c r="AV36" s="41">
        <v>506939</v>
      </c>
      <c r="AW36" s="41">
        <v>564394</v>
      </c>
      <c r="AX36" s="41">
        <v>633217</v>
      </c>
      <c r="AY36" s="41">
        <v>670336</v>
      </c>
      <c r="AZ36" s="41">
        <v>670336</v>
      </c>
      <c r="BA36" s="41">
        <v>650680</v>
      </c>
      <c r="BB36" s="41">
        <v>753314</v>
      </c>
      <c r="BC36" s="44">
        <v>680654</v>
      </c>
    </row>
    <row r="37" spans="1:56" x14ac:dyDescent="0.25">
      <c r="A37" s="39"/>
      <c r="B37" s="36" t="s">
        <v>86</v>
      </c>
      <c r="C37" s="66"/>
      <c r="D37" s="42"/>
      <c r="E37" s="42">
        <f>F37</f>
        <v>205764</v>
      </c>
      <c r="F37" s="42">
        <v>205764</v>
      </c>
      <c r="G37" s="42">
        <v>194878</v>
      </c>
      <c r="H37" s="42">
        <v>194878</v>
      </c>
      <c r="I37" s="45">
        <v>184229</v>
      </c>
      <c r="J37" s="45">
        <v>132235</v>
      </c>
      <c r="K37" s="45">
        <v>146477</v>
      </c>
      <c r="L37" s="45">
        <v>146477</v>
      </c>
      <c r="M37" s="45">
        <v>196545</v>
      </c>
      <c r="N37" s="45">
        <v>194183</v>
      </c>
      <c r="O37" s="45">
        <v>172839</v>
      </c>
      <c r="P37" s="45">
        <v>150571</v>
      </c>
      <c r="Q37" s="45">
        <v>150571</v>
      </c>
      <c r="R37" s="45">
        <v>116740</v>
      </c>
      <c r="S37" s="45">
        <v>113890</v>
      </c>
      <c r="T37" s="45">
        <v>110670</v>
      </c>
      <c r="U37" s="45">
        <v>93501</v>
      </c>
      <c r="V37" s="45">
        <v>93501</v>
      </c>
      <c r="W37" s="45">
        <v>125162</v>
      </c>
      <c r="X37" s="45">
        <v>115253</v>
      </c>
      <c r="Y37" s="45">
        <v>138826</v>
      </c>
      <c r="Z37" s="45">
        <v>120080</v>
      </c>
      <c r="AA37" s="45">
        <v>120080</v>
      </c>
      <c r="AB37" s="45">
        <v>181994</v>
      </c>
      <c r="AC37" s="45">
        <v>149619</v>
      </c>
      <c r="AD37" s="45">
        <v>162188</v>
      </c>
      <c r="AE37" s="45">
        <v>188148</v>
      </c>
      <c r="AF37" s="45">
        <v>188148</v>
      </c>
      <c r="AG37" s="45">
        <v>106201</v>
      </c>
      <c r="AH37" s="45">
        <v>128313</v>
      </c>
      <c r="AI37" s="45">
        <v>129345</v>
      </c>
      <c r="AJ37" s="45">
        <v>118451</v>
      </c>
      <c r="AK37" s="45">
        <v>118451</v>
      </c>
      <c r="AL37" s="45">
        <v>109332</v>
      </c>
      <c r="AM37" s="45">
        <v>139789</v>
      </c>
      <c r="AN37" s="45">
        <v>116249</v>
      </c>
      <c r="AO37" s="45">
        <v>101572</v>
      </c>
      <c r="AP37" s="45">
        <v>98130</v>
      </c>
      <c r="AQ37" s="45">
        <v>103441</v>
      </c>
      <c r="AR37" s="45">
        <v>127056</v>
      </c>
      <c r="AS37" s="45">
        <v>132578</v>
      </c>
      <c r="AT37" s="45">
        <v>110242</v>
      </c>
      <c r="AU37" s="45">
        <v>110242</v>
      </c>
      <c r="AV37" s="45">
        <v>100516</v>
      </c>
      <c r="AW37" s="45">
        <v>82942</v>
      </c>
      <c r="AX37" s="45">
        <v>132934</v>
      </c>
      <c r="AY37" s="45">
        <v>155296</v>
      </c>
      <c r="AZ37" s="45">
        <v>155296</v>
      </c>
      <c r="BA37" s="45">
        <v>127344</v>
      </c>
      <c r="BB37" s="45">
        <v>163075</v>
      </c>
      <c r="BC37" s="46">
        <v>123557</v>
      </c>
    </row>
    <row r="38" spans="1:56" x14ac:dyDescent="0.25">
      <c r="A38" s="39"/>
      <c r="B38" s="37" t="s">
        <v>89</v>
      </c>
      <c r="C38" s="69"/>
      <c r="D38" s="43"/>
      <c r="E38" s="42">
        <f t="shared" ref="E38:E41" si="23">F38</f>
        <v>673</v>
      </c>
      <c r="F38" s="43">
        <v>673</v>
      </c>
      <c r="G38" s="43">
        <v>1667</v>
      </c>
      <c r="H38" s="43">
        <v>1667</v>
      </c>
      <c r="I38" s="47">
        <v>2639</v>
      </c>
      <c r="J38" s="47" t="s">
        <v>34</v>
      </c>
      <c r="K38" s="47" t="s">
        <v>34</v>
      </c>
      <c r="L38" s="47" t="s">
        <v>34</v>
      </c>
      <c r="M38" s="47" t="s">
        <v>34</v>
      </c>
      <c r="N38" s="47" t="s">
        <v>34</v>
      </c>
      <c r="O38" s="47" t="s">
        <v>34</v>
      </c>
      <c r="P38" s="47" t="s">
        <v>34</v>
      </c>
      <c r="Q38" s="47" t="s">
        <v>34</v>
      </c>
      <c r="R38" s="47">
        <v>9442</v>
      </c>
      <c r="S38" s="47">
        <v>9473</v>
      </c>
      <c r="T38" s="47">
        <v>9698</v>
      </c>
      <c r="U38" s="47">
        <v>9792</v>
      </c>
      <c r="V38" s="47">
        <v>9792</v>
      </c>
      <c r="W38" s="47" t="s">
        <v>34</v>
      </c>
      <c r="X38" s="47" t="s">
        <v>34</v>
      </c>
      <c r="Y38" s="47" t="s">
        <v>34</v>
      </c>
      <c r="Z38" s="47" t="s">
        <v>34</v>
      </c>
      <c r="AA38" s="47" t="s">
        <v>34</v>
      </c>
      <c r="AB38" s="47" t="s">
        <v>34</v>
      </c>
      <c r="AC38" s="47" t="s">
        <v>34</v>
      </c>
      <c r="AD38" s="47" t="s">
        <v>34</v>
      </c>
      <c r="AE38" s="47" t="s">
        <v>34</v>
      </c>
      <c r="AF38" s="47" t="s">
        <v>34</v>
      </c>
      <c r="AG38" s="47">
        <v>13752</v>
      </c>
      <c r="AH38" s="47" t="s">
        <v>34</v>
      </c>
      <c r="AI38" s="47" t="s">
        <v>34</v>
      </c>
      <c r="AJ38" s="47" t="s">
        <v>34</v>
      </c>
      <c r="AK38" s="47" t="s">
        <v>34</v>
      </c>
      <c r="AL38" s="47" t="s">
        <v>34</v>
      </c>
      <c r="AM38" s="47">
        <v>890</v>
      </c>
      <c r="AN38" s="47">
        <v>890</v>
      </c>
      <c r="AO38" s="47">
        <v>1590</v>
      </c>
      <c r="AP38" s="47">
        <v>1590</v>
      </c>
      <c r="AQ38" s="47">
        <v>1590</v>
      </c>
      <c r="AR38" s="47">
        <v>700</v>
      </c>
      <c r="AS38" s="47">
        <v>700</v>
      </c>
      <c r="AT38" s="47">
        <v>700</v>
      </c>
      <c r="AU38" s="47">
        <v>700</v>
      </c>
      <c r="AV38" s="47">
        <v>4290</v>
      </c>
      <c r="AW38" s="47">
        <v>2517</v>
      </c>
      <c r="AX38" s="47">
        <v>3314</v>
      </c>
      <c r="AY38" s="47">
        <v>10525</v>
      </c>
      <c r="AZ38" s="47">
        <v>10525</v>
      </c>
      <c r="BA38" s="47">
        <v>11794</v>
      </c>
      <c r="BB38" s="47">
        <v>10180</v>
      </c>
      <c r="BC38" s="48">
        <v>8786</v>
      </c>
    </row>
    <row r="39" spans="1:56" x14ac:dyDescent="0.25">
      <c r="A39" s="39"/>
      <c r="B39" s="36" t="s">
        <v>91</v>
      </c>
      <c r="C39" s="66"/>
      <c r="D39" s="42"/>
      <c r="E39" s="42">
        <f t="shared" si="23"/>
        <v>6847</v>
      </c>
      <c r="F39" s="43">
        <v>6847</v>
      </c>
      <c r="G39" s="42">
        <v>3010</v>
      </c>
      <c r="H39" s="42">
        <v>3010</v>
      </c>
      <c r="I39" s="45">
        <v>3722</v>
      </c>
      <c r="J39" s="45">
        <v>4854</v>
      </c>
      <c r="K39" s="45">
        <v>6096</v>
      </c>
      <c r="L39" s="45">
        <v>6096</v>
      </c>
      <c r="M39" s="45">
        <v>1442</v>
      </c>
      <c r="N39" s="45">
        <v>1252</v>
      </c>
      <c r="O39" s="45">
        <v>843</v>
      </c>
      <c r="P39" s="45">
        <v>1250</v>
      </c>
      <c r="Q39" s="45">
        <v>1250</v>
      </c>
      <c r="R39" s="45">
        <v>1171</v>
      </c>
      <c r="S39" s="45">
        <v>1402</v>
      </c>
      <c r="T39" s="45">
        <v>1137</v>
      </c>
      <c r="U39" s="45">
        <v>881</v>
      </c>
      <c r="V39" s="45">
        <v>881</v>
      </c>
      <c r="W39" s="45">
        <v>948</v>
      </c>
      <c r="X39" s="45">
        <v>800</v>
      </c>
      <c r="Y39" s="45">
        <v>732</v>
      </c>
      <c r="Z39" s="45">
        <v>779</v>
      </c>
      <c r="AA39" s="45">
        <v>779</v>
      </c>
      <c r="AB39" s="45">
        <v>386</v>
      </c>
      <c r="AC39" s="45">
        <v>509</v>
      </c>
      <c r="AD39" s="45">
        <v>934</v>
      </c>
      <c r="AE39" s="45">
        <v>948</v>
      </c>
      <c r="AF39" s="45">
        <v>948</v>
      </c>
      <c r="AG39" s="45">
        <v>1632</v>
      </c>
      <c r="AH39" s="45">
        <v>1468</v>
      </c>
      <c r="AI39" s="45">
        <v>1500</v>
      </c>
      <c r="AJ39" s="45">
        <v>2087</v>
      </c>
      <c r="AK39" s="45">
        <v>2087</v>
      </c>
      <c r="AL39" s="45">
        <v>1151</v>
      </c>
      <c r="AM39" s="45">
        <v>1393</v>
      </c>
      <c r="AN39" s="45">
        <v>2709</v>
      </c>
      <c r="AO39" s="45">
        <v>1360</v>
      </c>
      <c r="AP39" s="45">
        <v>2022</v>
      </c>
      <c r="AQ39" s="45">
        <v>1186</v>
      </c>
      <c r="AR39" s="45">
        <v>1449</v>
      </c>
      <c r="AS39" s="45">
        <v>1569</v>
      </c>
      <c r="AT39" s="45">
        <v>1816</v>
      </c>
      <c r="AU39" s="45">
        <v>1816</v>
      </c>
      <c r="AV39" s="45">
        <v>1775</v>
      </c>
      <c r="AW39" s="45">
        <v>1833</v>
      </c>
      <c r="AX39" s="45">
        <v>4079</v>
      </c>
      <c r="AY39" s="45">
        <v>3857</v>
      </c>
      <c r="AZ39" s="45">
        <v>3857</v>
      </c>
      <c r="BA39" s="45">
        <v>3911</v>
      </c>
      <c r="BB39" s="45">
        <v>2411</v>
      </c>
      <c r="BC39" s="46">
        <v>2422</v>
      </c>
    </row>
    <row r="40" spans="1:56" x14ac:dyDescent="0.25">
      <c r="A40" s="39"/>
      <c r="B40" s="37" t="s">
        <v>96</v>
      </c>
      <c r="C40" s="69"/>
      <c r="D40" s="43"/>
      <c r="E40" s="42">
        <f t="shared" si="23"/>
        <v>5011</v>
      </c>
      <c r="F40" s="43">
        <v>5011</v>
      </c>
      <c r="G40" s="43">
        <v>2883</v>
      </c>
      <c r="H40" s="43">
        <v>2883</v>
      </c>
      <c r="I40" s="47">
        <v>2076</v>
      </c>
      <c r="J40" s="47">
        <v>1767</v>
      </c>
      <c r="K40" s="47">
        <v>1767</v>
      </c>
      <c r="L40" s="47">
        <v>1767</v>
      </c>
      <c r="M40" s="47">
        <v>2046</v>
      </c>
      <c r="N40" s="47">
        <v>2079</v>
      </c>
      <c r="O40" s="47">
        <v>2076</v>
      </c>
      <c r="P40" s="47">
        <v>2069</v>
      </c>
      <c r="Q40" s="47">
        <v>2069</v>
      </c>
      <c r="R40" s="47">
        <v>2752</v>
      </c>
      <c r="S40" s="47">
        <v>2750</v>
      </c>
      <c r="T40" s="47">
        <v>2745</v>
      </c>
      <c r="U40" s="47">
        <v>4644</v>
      </c>
      <c r="V40" s="47">
        <v>4644</v>
      </c>
      <c r="W40" s="47">
        <v>4808</v>
      </c>
      <c r="X40" s="47">
        <v>4805</v>
      </c>
      <c r="Y40" s="47">
        <v>4803</v>
      </c>
      <c r="Z40" s="47">
        <v>5422</v>
      </c>
      <c r="AA40" s="47">
        <v>5422</v>
      </c>
      <c r="AB40" s="47">
        <v>5199</v>
      </c>
      <c r="AC40" s="47">
        <v>5196</v>
      </c>
      <c r="AD40" s="47">
        <v>5193</v>
      </c>
      <c r="AE40" s="47">
        <v>5050</v>
      </c>
      <c r="AF40" s="47">
        <v>5050</v>
      </c>
      <c r="AG40" s="47">
        <v>4988</v>
      </c>
      <c r="AH40" s="47">
        <v>4952</v>
      </c>
      <c r="AI40" s="47">
        <v>5070</v>
      </c>
      <c r="AJ40" s="47">
        <v>5135</v>
      </c>
      <c r="AK40" s="47">
        <v>5135</v>
      </c>
      <c r="AL40" s="47">
        <v>5099</v>
      </c>
      <c r="AM40" s="47">
        <v>5156</v>
      </c>
      <c r="AN40" s="47">
        <v>6556</v>
      </c>
      <c r="AO40" s="47">
        <v>6398</v>
      </c>
      <c r="AP40" s="47">
        <v>4788</v>
      </c>
      <c r="AQ40" s="47">
        <v>4805</v>
      </c>
      <c r="AR40" s="47">
        <v>6089</v>
      </c>
      <c r="AS40" s="47">
        <v>5989</v>
      </c>
      <c r="AT40" s="47">
        <v>5757</v>
      </c>
      <c r="AU40" s="47">
        <v>5757</v>
      </c>
      <c r="AV40" s="47">
        <v>5108</v>
      </c>
      <c r="AW40" s="47">
        <v>4791</v>
      </c>
      <c r="AX40" s="47">
        <v>3928</v>
      </c>
      <c r="AY40" s="47">
        <v>4124</v>
      </c>
      <c r="AZ40" s="47">
        <v>4124</v>
      </c>
      <c r="BA40" s="47">
        <v>5255</v>
      </c>
      <c r="BB40" s="47">
        <v>5012</v>
      </c>
      <c r="BC40" s="48">
        <v>4763</v>
      </c>
    </row>
    <row r="41" spans="1:56" x14ac:dyDescent="0.25">
      <c r="A41" s="39"/>
      <c r="B41" s="36" t="s">
        <v>88</v>
      </c>
      <c r="C41" s="66"/>
      <c r="D41" s="42"/>
      <c r="E41" s="42">
        <f t="shared" si="23"/>
        <v>4862</v>
      </c>
      <c r="F41" s="42">
        <v>4862</v>
      </c>
      <c r="G41" s="42">
        <v>3842</v>
      </c>
      <c r="H41" s="42">
        <v>3842</v>
      </c>
      <c r="I41" s="45">
        <v>2624</v>
      </c>
      <c r="J41" s="45">
        <v>2823</v>
      </c>
      <c r="K41" s="45">
        <v>4106</v>
      </c>
      <c r="L41" s="45">
        <v>4106</v>
      </c>
      <c r="M41" s="45">
        <v>2734</v>
      </c>
      <c r="N41" s="45">
        <v>4969</v>
      </c>
      <c r="O41" s="45">
        <v>5220</v>
      </c>
      <c r="P41" s="45">
        <v>4266</v>
      </c>
      <c r="Q41" s="45">
        <v>4266</v>
      </c>
      <c r="R41" s="45">
        <v>5159</v>
      </c>
      <c r="S41" s="45">
        <v>4361</v>
      </c>
      <c r="T41" s="45">
        <v>3828</v>
      </c>
      <c r="U41" s="45">
        <v>3319</v>
      </c>
      <c r="V41" s="45">
        <v>3319</v>
      </c>
      <c r="W41" s="45">
        <v>4041</v>
      </c>
      <c r="X41" s="45">
        <v>3762</v>
      </c>
      <c r="Y41" s="45">
        <v>3025</v>
      </c>
      <c r="Z41" s="45">
        <v>2510</v>
      </c>
      <c r="AA41" s="45">
        <v>2510</v>
      </c>
      <c r="AB41" s="45">
        <v>2717</v>
      </c>
      <c r="AC41" s="45">
        <v>2713</v>
      </c>
      <c r="AD41" s="45">
        <v>4018</v>
      </c>
      <c r="AE41" s="45">
        <v>4409</v>
      </c>
      <c r="AF41" s="45">
        <v>4409</v>
      </c>
      <c r="AG41" s="45">
        <v>6361</v>
      </c>
      <c r="AH41" s="45">
        <v>5642</v>
      </c>
      <c r="AI41" s="45">
        <v>4760</v>
      </c>
      <c r="AJ41" s="45">
        <v>3172</v>
      </c>
      <c r="AK41" s="45">
        <v>3172</v>
      </c>
      <c r="AL41" s="45">
        <v>3866</v>
      </c>
      <c r="AM41" s="45">
        <v>3319</v>
      </c>
      <c r="AN41" s="45">
        <v>2808</v>
      </c>
      <c r="AO41" s="45">
        <v>4287</v>
      </c>
      <c r="AP41" s="45">
        <v>4032</v>
      </c>
      <c r="AQ41" s="45">
        <v>3826</v>
      </c>
      <c r="AR41" s="45">
        <v>4617</v>
      </c>
      <c r="AS41" s="45">
        <v>4427</v>
      </c>
      <c r="AT41" s="45">
        <v>19829</v>
      </c>
      <c r="AU41" s="45">
        <v>19829</v>
      </c>
      <c r="AV41" s="45">
        <v>9434</v>
      </c>
      <c r="AW41" s="45">
        <v>10150</v>
      </c>
      <c r="AX41" s="45">
        <v>13144</v>
      </c>
      <c r="AY41" s="45">
        <v>9270</v>
      </c>
      <c r="AZ41" s="45">
        <v>9270</v>
      </c>
      <c r="BA41" s="45">
        <v>8889</v>
      </c>
      <c r="BB41" s="45">
        <v>7947</v>
      </c>
      <c r="BC41" s="46">
        <v>6480</v>
      </c>
    </row>
    <row r="42" spans="1:56" x14ac:dyDescent="0.25">
      <c r="A42" s="39"/>
      <c r="B42" s="37" t="s">
        <v>97</v>
      </c>
      <c r="C42" s="69"/>
      <c r="D42" s="43"/>
      <c r="E42" s="47" t="s">
        <v>34</v>
      </c>
      <c r="F42" s="47" t="s">
        <v>34</v>
      </c>
      <c r="G42" s="47" t="s">
        <v>34</v>
      </c>
      <c r="H42" s="47" t="s">
        <v>34</v>
      </c>
      <c r="I42" s="47" t="s">
        <v>34</v>
      </c>
      <c r="J42" s="47" t="s">
        <v>34</v>
      </c>
      <c r="K42" s="47" t="s">
        <v>34</v>
      </c>
      <c r="L42" s="47" t="s">
        <v>34</v>
      </c>
      <c r="M42" s="47" t="s">
        <v>34</v>
      </c>
      <c r="N42" s="47" t="s">
        <v>34</v>
      </c>
      <c r="O42" s="47" t="s">
        <v>34</v>
      </c>
      <c r="P42" s="47" t="s">
        <v>34</v>
      </c>
      <c r="Q42" s="47" t="s">
        <v>34</v>
      </c>
      <c r="R42" s="47" t="s">
        <v>34</v>
      </c>
      <c r="S42" s="47" t="s">
        <v>34</v>
      </c>
      <c r="T42" s="47" t="s">
        <v>34</v>
      </c>
      <c r="U42" s="47" t="s">
        <v>34</v>
      </c>
      <c r="V42" s="47" t="s">
        <v>34</v>
      </c>
      <c r="W42" s="47" t="s">
        <v>34</v>
      </c>
      <c r="X42" s="47" t="s">
        <v>34</v>
      </c>
      <c r="Y42" s="47" t="s">
        <v>34</v>
      </c>
      <c r="Z42" s="47" t="s">
        <v>34</v>
      </c>
      <c r="AA42" s="47" t="s">
        <v>34</v>
      </c>
      <c r="AB42" s="47" t="s">
        <v>34</v>
      </c>
      <c r="AC42" s="47" t="s">
        <v>34</v>
      </c>
      <c r="AD42" s="47" t="s">
        <v>34</v>
      </c>
      <c r="AE42" s="47" t="s">
        <v>34</v>
      </c>
      <c r="AF42" s="47" t="s">
        <v>34</v>
      </c>
      <c r="AG42" s="47" t="s">
        <v>34</v>
      </c>
      <c r="AH42" s="47" t="s">
        <v>34</v>
      </c>
      <c r="AI42" s="47" t="s">
        <v>34</v>
      </c>
      <c r="AJ42" s="47" t="s">
        <v>34</v>
      </c>
      <c r="AK42" s="47" t="s">
        <v>34</v>
      </c>
      <c r="AL42" s="47" t="s">
        <v>34</v>
      </c>
      <c r="AM42" s="47" t="s">
        <v>34</v>
      </c>
      <c r="AN42" s="47" t="s">
        <v>34</v>
      </c>
      <c r="AO42" s="47" t="s">
        <v>34</v>
      </c>
      <c r="AP42" s="47" t="s">
        <v>34</v>
      </c>
      <c r="AQ42" s="47" t="s">
        <v>34</v>
      </c>
      <c r="AR42" s="47" t="s">
        <v>34</v>
      </c>
      <c r="AS42" s="47" t="s">
        <v>34</v>
      </c>
      <c r="AT42" s="47" t="s">
        <v>34</v>
      </c>
      <c r="AU42" s="47" t="s">
        <v>34</v>
      </c>
      <c r="AV42" s="47" t="s">
        <v>34</v>
      </c>
      <c r="AW42" s="47" t="s">
        <v>34</v>
      </c>
      <c r="AX42" s="47">
        <v>3975</v>
      </c>
      <c r="AY42" s="47">
        <v>7950</v>
      </c>
      <c r="AZ42" s="47">
        <v>7950</v>
      </c>
      <c r="BA42" s="47">
        <v>7950</v>
      </c>
      <c r="BB42" s="47">
        <v>7950</v>
      </c>
      <c r="BC42" s="48">
        <v>7950</v>
      </c>
    </row>
    <row r="43" spans="1:56" x14ac:dyDescent="0.25">
      <c r="A43" s="39"/>
      <c r="B43" s="36" t="s">
        <v>93</v>
      </c>
      <c r="C43" s="66"/>
      <c r="D43" s="42"/>
      <c r="E43" s="42">
        <v>28571</v>
      </c>
      <c r="F43" s="42">
        <v>28571</v>
      </c>
      <c r="G43" s="42">
        <v>28571</v>
      </c>
      <c r="H43" s="42">
        <v>28571</v>
      </c>
      <c r="I43" s="45">
        <v>34286</v>
      </c>
      <c r="J43" s="45">
        <v>24286</v>
      </c>
      <c r="K43" s="45" t="s">
        <v>34</v>
      </c>
      <c r="L43" s="45" t="s">
        <v>34</v>
      </c>
      <c r="M43" s="45" t="s">
        <v>34</v>
      </c>
      <c r="N43" s="45" t="s">
        <v>34</v>
      </c>
      <c r="O43" s="45" t="s">
        <v>34</v>
      </c>
      <c r="P43" s="45" t="s">
        <v>34</v>
      </c>
      <c r="Q43" s="45" t="s">
        <v>34</v>
      </c>
      <c r="R43" s="45" t="s">
        <v>34</v>
      </c>
      <c r="S43" s="45" t="s">
        <v>34</v>
      </c>
      <c r="T43" s="45" t="s">
        <v>34</v>
      </c>
      <c r="U43" s="45" t="s">
        <v>34</v>
      </c>
      <c r="V43" s="45" t="s">
        <v>34</v>
      </c>
      <c r="W43" s="45" t="s">
        <v>34</v>
      </c>
      <c r="X43" s="45" t="s">
        <v>34</v>
      </c>
      <c r="Y43" s="45" t="s">
        <v>34</v>
      </c>
      <c r="Z43" s="45" t="s">
        <v>34</v>
      </c>
      <c r="AA43" s="45" t="s">
        <v>34</v>
      </c>
      <c r="AB43" s="45" t="s">
        <v>34</v>
      </c>
      <c r="AC43" s="45" t="s">
        <v>34</v>
      </c>
      <c r="AD43" s="45" t="s">
        <v>34</v>
      </c>
      <c r="AE43" s="45" t="s">
        <v>34</v>
      </c>
      <c r="AF43" s="45" t="s">
        <v>34</v>
      </c>
      <c r="AG43" s="45" t="s">
        <v>34</v>
      </c>
      <c r="AH43" s="45" t="s">
        <v>34</v>
      </c>
      <c r="AI43" s="45" t="s">
        <v>34</v>
      </c>
      <c r="AJ43" s="45">
        <v>59960</v>
      </c>
      <c r="AK43" s="45">
        <v>59960</v>
      </c>
      <c r="AL43" s="45">
        <v>59836</v>
      </c>
      <c r="AM43" s="45">
        <v>119710</v>
      </c>
      <c r="AN43" s="45">
        <v>122087</v>
      </c>
      <c r="AO43" s="45">
        <v>189451</v>
      </c>
      <c r="AP43" s="45">
        <v>189451</v>
      </c>
      <c r="AQ43" s="45">
        <v>196808</v>
      </c>
      <c r="AR43" s="45">
        <v>330789</v>
      </c>
      <c r="AS43" s="45">
        <v>308874</v>
      </c>
      <c r="AT43" s="45">
        <v>373552</v>
      </c>
      <c r="AU43" s="45">
        <v>373552</v>
      </c>
      <c r="AV43" s="45">
        <v>383994</v>
      </c>
      <c r="AW43" s="45">
        <v>460209</v>
      </c>
      <c r="AX43" s="45">
        <v>469765</v>
      </c>
      <c r="AY43" s="45">
        <v>479314</v>
      </c>
      <c r="AZ43" s="45">
        <v>479314</v>
      </c>
      <c r="BA43" s="45">
        <v>485537</v>
      </c>
      <c r="BB43" s="45">
        <v>556739</v>
      </c>
      <c r="BC43" s="46">
        <v>526696</v>
      </c>
    </row>
    <row r="44" spans="1:56" x14ac:dyDescent="0.25">
      <c r="A44" s="39"/>
      <c r="B44" s="37" t="s">
        <v>108</v>
      </c>
      <c r="C44" s="69"/>
      <c r="D44" s="43"/>
      <c r="E44" s="47" t="s">
        <v>34</v>
      </c>
      <c r="F44" s="47" t="s">
        <v>34</v>
      </c>
      <c r="G44" s="47" t="s">
        <v>34</v>
      </c>
      <c r="H44" s="47" t="s">
        <v>34</v>
      </c>
      <c r="I44" s="47" t="s">
        <v>34</v>
      </c>
      <c r="J44" s="47" t="s">
        <v>34</v>
      </c>
      <c r="K44" s="47" t="s">
        <v>34</v>
      </c>
      <c r="L44" s="47" t="s">
        <v>34</v>
      </c>
      <c r="M44" s="47" t="s">
        <v>34</v>
      </c>
      <c r="N44" s="47" t="s">
        <v>34</v>
      </c>
      <c r="O44" s="47" t="s">
        <v>34</v>
      </c>
      <c r="P44" s="47" t="s">
        <v>34</v>
      </c>
      <c r="Q44" s="47" t="s">
        <v>34</v>
      </c>
      <c r="R44" s="47" t="s">
        <v>34</v>
      </c>
      <c r="S44" s="47" t="s">
        <v>34</v>
      </c>
      <c r="T44" s="47" t="s">
        <v>34</v>
      </c>
      <c r="U44" s="47" t="s">
        <v>34</v>
      </c>
      <c r="V44" s="47" t="s">
        <v>34</v>
      </c>
      <c r="W44" s="47" t="s">
        <v>34</v>
      </c>
      <c r="X44" s="47" t="s">
        <v>34</v>
      </c>
      <c r="Y44" s="47" t="s">
        <v>34</v>
      </c>
      <c r="Z44" s="47" t="s">
        <v>34</v>
      </c>
      <c r="AA44" s="47" t="s">
        <v>34</v>
      </c>
      <c r="AB44" s="47" t="s">
        <v>34</v>
      </c>
      <c r="AC44" s="47" t="s">
        <v>34</v>
      </c>
      <c r="AD44" s="47" t="s">
        <v>34</v>
      </c>
      <c r="AE44" s="47" t="s">
        <v>34</v>
      </c>
      <c r="AF44" s="47" t="s">
        <v>34</v>
      </c>
      <c r="AG44" s="47" t="s">
        <v>34</v>
      </c>
      <c r="AH44" s="47" t="s">
        <v>34</v>
      </c>
      <c r="AI44" s="47" t="s">
        <v>34</v>
      </c>
      <c r="AJ44" s="47">
        <v>243</v>
      </c>
      <c r="AK44" s="47">
        <v>243</v>
      </c>
      <c r="AL44" s="47">
        <v>505</v>
      </c>
      <c r="AM44" s="47">
        <v>907</v>
      </c>
      <c r="AN44" s="47">
        <v>1081</v>
      </c>
      <c r="AO44" s="47">
        <v>1250</v>
      </c>
      <c r="AP44" s="47">
        <v>996</v>
      </c>
      <c r="AQ44" s="47">
        <v>1218</v>
      </c>
      <c r="AR44" s="47">
        <v>1420</v>
      </c>
      <c r="AS44" s="47">
        <v>1522</v>
      </c>
      <c r="AT44" s="47">
        <v>1677</v>
      </c>
      <c r="AU44" s="47">
        <v>1677</v>
      </c>
      <c r="AV44" s="47">
        <v>1822</v>
      </c>
      <c r="AW44" s="47">
        <v>1952</v>
      </c>
      <c r="AX44" s="47">
        <v>2078</v>
      </c>
      <c r="AY44" s="47" t="s">
        <v>34</v>
      </c>
      <c r="AZ44" s="47" t="s">
        <v>34</v>
      </c>
      <c r="BA44" s="47" t="s">
        <v>34</v>
      </c>
      <c r="BB44" s="47" t="s">
        <v>34</v>
      </c>
      <c r="BC44" s="48" t="s">
        <v>34</v>
      </c>
    </row>
    <row r="45" spans="1:56" s="68" customFormat="1" x14ac:dyDescent="0.25">
      <c r="A45" s="67"/>
      <c r="B45" s="38" t="s">
        <v>98</v>
      </c>
      <c r="C45" s="71"/>
      <c r="D45" s="51"/>
      <c r="E45" s="49" t="s">
        <v>34</v>
      </c>
      <c r="F45" s="49" t="s">
        <v>34</v>
      </c>
      <c r="G45" s="49" t="s">
        <v>34</v>
      </c>
      <c r="H45" s="49" t="s">
        <v>34</v>
      </c>
      <c r="I45" s="49" t="s">
        <v>34</v>
      </c>
      <c r="J45" s="49" t="s">
        <v>34</v>
      </c>
      <c r="K45" s="49" t="s">
        <v>34</v>
      </c>
      <c r="L45" s="49" t="s">
        <v>34</v>
      </c>
      <c r="M45" s="49" t="s">
        <v>34</v>
      </c>
      <c r="N45" s="49" t="s">
        <v>34</v>
      </c>
      <c r="O45" s="49" t="s">
        <v>34</v>
      </c>
      <c r="P45" s="49" t="s">
        <v>34</v>
      </c>
      <c r="Q45" s="49" t="s">
        <v>34</v>
      </c>
      <c r="R45" s="49" t="s">
        <v>34</v>
      </c>
      <c r="S45" s="49" t="s">
        <v>34</v>
      </c>
      <c r="T45" s="49" t="s">
        <v>34</v>
      </c>
      <c r="U45" s="49" t="s">
        <v>34</v>
      </c>
      <c r="V45" s="49" t="s">
        <v>34</v>
      </c>
      <c r="W45" s="49" t="s">
        <v>34</v>
      </c>
      <c r="X45" s="49" t="s">
        <v>34</v>
      </c>
      <c r="Y45" s="49" t="s">
        <v>34</v>
      </c>
      <c r="Z45" s="49" t="s">
        <v>34</v>
      </c>
      <c r="AA45" s="49" t="s">
        <v>34</v>
      </c>
      <c r="AB45" s="49" t="s">
        <v>34</v>
      </c>
      <c r="AC45" s="49" t="s">
        <v>34</v>
      </c>
      <c r="AD45" s="49" t="s">
        <v>34</v>
      </c>
      <c r="AE45" s="49" t="s">
        <v>34</v>
      </c>
      <c r="AF45" s="49" t="s">
        <v>34</v>
      </c>
      <c r="AG45" s="49" t="s">
        <v>34</v>
      </c>
      <c r="AH45" s="49" t="s">
        <v>34</v>
      </c>
      <c r="AI45" s="49" t="s">
        <v>34</v>
      </c>
      <c r="AJ45" s="49" t="s">
        <v>34</v>
      </c>
      <c r="AK45" s="49" t="s">
        <v>34</v>
      </c>
      <c r="AL45" s="49" t="s">
        <v>34</v>
      </c>
      <c r="AM45" s="49" t="s">
        <v>34</v>
      </c>
      <c r="AN45" s="49" t="s">
        <v>34</v>
      </c>
      <c r="AO45" s="49" t="s">
        <v>34</v>
      </c>
      <c r="AP45" s="49" t="s">
        <v>34</v>
      </c>
      <c r="AQ45" s="49" t="s">
        <v>34</v>
      </c>
      <c r="AR45" s="49" t="s">
        <v>34</v>
      </c>
      <c r="AS45" s="49" t="s">
        <v>34</v>
      </c>
      <c r="AT45" s="49" t="s">
        <v>34</v>
      </c>
      <c r="AU45" s="49" t="s">
        <v>34</v>
      </c>
      <c r="AV45" s="49" t="s">
        <v>34</v>
      </c>
      <c r="AW45" s="49" t="s">
        <v>34</v>
      </c>
      <c r="AX45" s="49" t="s">
        <v>34</v>
      </c>
      <c r="AY45" s="49" t="s">
        <v>34</v>
      </c>
      <c r="AZ45" s="49" t="s">
        <v>34</v>
      </c>
      <c r="BA45" s="49" t="s">
        <v>34</v>
      </c>
      <c r="BB45" s="49" t="s">
        <v>34</v>
      </c>
      <c r="BC45" s="50" t="s">
        <v>34</v>
      </c>
    </row>
    <row r="46" spans="1:56" s="68" customFormat="1" x14ac:dyDescent="0.25">
      <c r="A46" s="67"/>
      <c r="B46" s="35" t="s">
        <v>99</v>
      </c>
      <c r="C46" s="64"/>
      <c r="D46" s="52"/>
      <c r="E46" s="49">
        <f t="shared" ref="E46:T47" si="24">SUM(E47:E53)</f>
        <v>2234321</v>
      </c>
      <c r="F46" s="49">
        <f t="shared" si="24"/>
        <v>2234321</v>
      </c>
      <c r="G46" s="52">
        <v>53504</v>
      </c>
      <c r="H46" s="52">
        <v>53504</v>
      </c>
      <c r="I46" s="41">
        <v>54655</v>
      </c>
      <c r="J46" s="41">
        <v>46679</v>
      </c>
      <c r="K46" s="41">
        <v>39730</v>
      </c>
      <c r="L46" s="41">
        <v>39730</v>
      </c>
      <c r="M46" s="41">
        <v>30367</v>
      </c>
      <c r="N46" s="41">
        <v>30950</v>
      </c>
      <c r="O46" s="41">
        <v>26858</v>
      </c>
      <c r="P46" s="41">
        <v>25896</v>
      </c>
      <c r="Q46" s="41">
        <v>25896</v>
      </c>
      <c r="R46" s="41">
        <v>21586</v>
      </c>
      <c r="S46" s="41">
        <v>22450</v>
      </c>
      <c r="T46" s="41">
        <v>15199</v>
      </c>
      <c r="U46" s="41">
        <v>19817</v>
      </c>
      <c r="V46" s="41">
        <v>19817</v>
      </c>
      <c r="W46" s="41">
        <v>20086</v>
      </c>
      <c r="X46" s="41">
        <v>23251</v>
      </c>
      <c r="Y46" s="41">
        <v>33775</v>
      </c>
      <c r="Z46" s="41">
        <v>36310</v>
      </c>
      <c r="AA46" s="41">
        <v>36310</v>
      </c>
      <c r="AB46" s="41">
        <v>39077</v>
      </c>
      <c r="AC46" s="41">
        <v>57072</v>
      </c>
      <c r="AD46" s="41">
        <v>57017</v>
      </c>
      <c r="AE46" s="41">
        <v>57736</v>
      </c>
      <c r="AF46" s="41">
        <v>57736</v>
      </c>
      <c r="AG46" s="41">
        <v>58584</v>
      </c>
      <c r="AH46" s="41">
        <v>68510</v>
      </c>
      <c r="AI46" s="41">
        <v>77774</v>
      </c>
      <c r="AJ46" s="41">
        <v>509078</v>
      </c>
      <c r="AK46" s="41">
        <v>509078</v>
      </c>
      <c r="AL46" s="41">
        <v>104025</v>
      </c>
      <c r="AM46" s="41">
        <v>103415</v>
      </c>
      <c r="AN46" s="41">
        <v>102794</v>
      </c>
      <c r="AO46" s="41">
        <v>100838</v>
      </c>
      <c r="AP46" s="41">
        <v>1896</v>
      </c>
      <c r="AQ46" s="41">
        <v>4790</v>
      </c>
      <c r="AR46" s="41">
        <v>5249</v>
      </c>
      <c r="AS46" s="41">
        <v>5176</v>
      </c>
      <c r="AT46" s="41">
        <v>5128</v>
      </c>
      <c r="AU46" s="41">
        <v>5128</v>
      </c>
      <c r="AV46" s="41">
        <v>5881</v>
      </c>
      <c r="AW46" s="41">
        <v>5244</v>
      </c>
      <c r="AX46" s="41">
        <v>4627</v>
      </c>
      <c r="AY46" s="41">
        <v>5420</v>
      </c>
      <c r="AZ46" s="41">
        <v>5420</v>
      </c>
      <c r="BA46" s="41">
        <v>5018</v>
      </c>
      <c r="BB46" s="41">
        <v>852</v>
      </c>
      <c r="BC46" s="44">
        <v>688</v>
      </c>
    </row>
    <row r="47" spans="1:56" s="68" customFormat="1" x14ac:dyDescent="0.25">
      <c r="A47" s="67"/>
      <c r="B47" s="38" t="s">
        <v>100</v>
      </c>
      <c r="C47" s="71"/>
      <c r="D47" s="51"/>
      <c r="E47" s="49">
        <f t="shared" si="24"/>
        <v>1141189</v>
      </c>
      <c r="F47" s="49">
        <f t="shared" si="24"/>
        <v>1141189</v>
      </c>
      <c r="G47" s="49">
        <f t="shared" si="24"/>
        <v>1089552</v>
      </c>
      <c r="H47" s="49">
        <f t="shared" si="24"/>
        <v>1089552</v>
      </c>
      <c r="I47" s="49">
        <f t="shared" si="24"/>
        <v>666276</v>
      </c>
      <c r="J47" s="49">
        <f t="shared" si="24"/>
        <v>634000</v>
      </c>
      <c r="K47" s="49">
        <f t="shared" si="24"/>
        <v>600491</v>
      </c>
      <c r="L47" s="49">
        <f t="shared" si="24"/>
        <v>600491</v>
      </c>
      <c r="M47" s="49">
        <f t="shared" si="24"/>
        <v>599785</v>
      </c>
      <c r="N47" s="49">
        <f t="shared" si="24"/>
        <v>579270</v>
      </c>
      <c r="O47" s="49">
        <f t="shared" si="24"/>
        <v>561720</v>
      </c>
      <c r="P47" s="49">
        <f t="shared" si="24"/>
        <v>547867</v>
      </c>
      <c r="Q47" s="49">
        <f t="shared" si="24"/>
        <v>547867</v>
      </c>
      <c r="R47" s="49">
        <f t="shared" si="24"/>
        <v>531506</v>
      </c>
      <c r="S47" s="49">
        <f t="shared" si="24"/>
        <v>522861</v>
      </c>
      <c r="T47" s="49">
        <f t="shared" si="24"/>
        <v>521593</v>
      </c>
      <c r="U47" s="49">
        <f t="shared" ref="U47" si="25">SUM(U48:U54)</f>
        <v>523991</v>
      </c>
      <c r="V47" s="49">
        <f t="shared" ref="V47" si="26">SUM(V48:V54)</f>
        <v>523991</v>
      </c>
      <c r="W47" s="49">
        <f t="shared" ref="W47" si="27">SUM(W48:W54)</f>
        <v>522905</v>
      </c>
      <c r="X47" s="49">
        <f t="shared" ref="X47" si="28">SUM(X48:X54)</f>
        <v>524156</v>
      </c>
      <c r="Y47" s="49">
        <f t="shared" ref="Y47" si="29">SUM(Y48:Y54)</f>
        <v>543213</v>
      </c>
      <c r="Z47" s="49">
        <v>546365</v>
      </c>
      <c r="AA47" s="49">
        <v>546365</v>
      </c>
      <c r="AB47" s="49">
        <v>553452</v>
      </c>
      <c r="AC47" s="49">
        <v>564588</v>
      </c>
      <c r="AD47" s="49">
        <v>569491</v>
      </c>
      <c r="AE47" s="49">
        <v>512490</v>
      </c>
      <c r="AF47" s="49">
        <v>512490</v>
      </c>
      <c r="AG47" s="49">
        <v>575381</v>
      </c>
      <c r="AH47" s="49">
        <v>581647</v>
      </c>
      <c r="AI47" s="49">
        <v>587563</v>
      </c>
      <c r="AJ47" s="49">
        <v>598914</v>
      </c>
      <c r="AK47" s="49">
        <v>598914</v>
      </c>
      <c r="AL47" s="49">
        <v>612898</v>
      </c>
      <c r="AM47" s="49">
        <v>605361</v>
      </c>
      <c r="AN47" s="49">
        <v>597223</v>
      </c>
      <c r="AO47" s="49">
        <v>486375</v>
      </c>
      <c r="AP47" s="49">
        <v>488271</v>
      </c>
      <c r="AQ47" s="49">
        <v>483382</v>
      </c>
      <c r="AR47" s="49">
        <v>475303</v>
      </c>
      <c r="AS47" s="49">
        <v>471195</v>
      </c>
      <c r="AT47" s="49">
        <v>468098</v>
      </c>
      <c r="AU47" s="49">
        <v>468098</v>
      </c>
      <c r="AV47" s="49">
        <v>466031</v>
      </c>
      <c r="AW47" s="49">
        <v>461231</v>
      </c>
      <c r="AX47" s="49">
        <v>494182</v>
      </c>
      <c r="AY47" s="49">
        <v>508413</v>
      </c>
      <c r="AZ47" s="49">
        <v>508413</v>
      </c>
      <c r="BA47" s="49">
        <v>535193</v>
      </c>
      <c r="BB47" s="49">
        <v>510749</v>
      </c>
      <c r="BC47" s="50">
        <v>493671</v>
      </c>
    </row>
    <row r="48" spans="1:56" x14ac:dyDescent="0.25">
      <c r="A48" s="39"/>
      <c r="B48" s="37" t="s">
        <v>101</v>
      </c>
      <c r="C48" s="69"/>
      <c r="D48" s="43"/>
      <c r="E48" s="43">
        <f>F48</f>
        <v>866080</v>
      </c>
      <c r="F48" s="43">
        <v>866080</v>
      </c>
      <c r="G48" s="43">
        <v>866080</v>
      </c>
      <c r="H48" s="43">
        <v>866080</v>
      </c>
      <c r="I48" s="47">
        <v>461080</v>
      </c>
      <c r="J48" s="47">
        <v>461080</v>
      </c>
      <c r="K48" s="47">
        <v>461080</v>
      </c>
      <c r="L48" s="47">
        <v>461080</v>
      </c>
      <c r="M48" s="47">
        <v>461080</v>
      </c>
      <c r="N48" s="47">
        <v>461080</v>
      </c>
      <c r="O48" s="47">
        <v>461080</v>
      </c>
      <c r="P48" s="47">
        <v>461080</v>
      </c>
      <c r="Q48" s="47">
        <v>461080</v>
      </c>
      <c r="R48" s="47">
        <v>461080</v>
      </c>
      <c r="S48" s="47">
        <v>461080</v>
      </c>
      <c r="T48" s="47">
        <v>461080</v>
      </c>
      <c r="U48" s="47">
        <v>461080</v>
      </c>
      <c r="V48" s="47">
        <v>461080</v>
      </c>
      <c r="W48" s="47">
        <v>461080</v>
      </c>
      <c r="X48" s="47">
        <v>461080</v>
      </c>
      <c r="Y48" s="47">
        <v>461080</v>
      </c>
      <c r="Z48" s="47">
        <v>461080</v>
      </c>
      <c r="AA48" s="47">
        <v>461080</v>
      </c>
      <c r="AB48" s="47">
        <v>461080</v>
      </c>
      <c r="AC48" s="47">
        <v>461080</v>
      </c>
      <c r="AD48" s="47">
        <v>461080</v>
      </c>
      <c r="AE48" s="47">
        <v>461080</v>
      </c>
      <c r="AF48" s="47">
        <v>461080</v>
      </c>
      <c r="AG48" s="47">
        <v>461080</v>
      </c>
      <c r="AH48" s="47">
        <v>461080</v>
      </c>
      <c r="AI48" s="47">
        <v>461080</v>
      </c>
      <c r="AJ48" s="47">
        <v>461080</v>
      </c>
      <c r="AK48" s="47">
        <v>461080</v>
      </c>
      <c r="AL48" s="47">
        <v>461080</v>
      </c>
      <c r="AM48" s="47">
        <v>461080</v>
      </c>
      <c r="AN48" s="47">
        <v>461080</v>
      </c>
      <c r="AO48" s="47">
        <v>461080</v>
      </c>
      <c r="AP48" s="47">
        <v>461080</v>
      </c>
      <c r="AQ48" s="47">
        <v>461080</v>
      </c>
      <c r="AR48" s="47">
        <v>461080</v>
      </c>
      <c r="AS48" s="47">
        <v>461080</v>
      </c>
      <c r="AT48" s="47">
        <v>461080</v>
      </c>
      <c r="AU48" s="47">
        <v>461080</v>
      </c>
      <c r="AV48" s="47">
        <v>461080</v>
      </c>
      <c r="AW48" s="47">
        <v>461080</v>
      </c>
      <c r="AX48" s="47">
        <v>461080</v>
      </c>
      <c r="AY48" s="47">
        <v>461080</v>
      </c>
      <c r="AZ48" s="47">
        <v>461080</v>
      </c>
      <c r="BA48" s="47">
        <v>461080</v>
      </c>
      <c r="BB48" s="47">
        <v>461080</v>
      </c>
      <c r="BC48" s="48">
        <v>426520</v>
      </c>
      <c r="BD48" s="68"/>
    </row>
    <row r="49" spans="2:56" s="70" customFormat="1" x14ac:dyDescent="0.25">
      <c r="B49" s="36" t="s">
        <v>199</v>
      </c>
      <c r="C49" s="66"/>
      <c r="D49" s="53"/>
      <c r="E49" s="53">
        <f>F49</f>
        <v>-24585</v>
      </c>
      <c r="F49" s="53">
        <v>-24585</v>
      </c>
      <c r="G49" s="53">
        <v>-23150</v>
      </c>
      <c r="H49" s="53">
        <v>-23150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5"/>
      <c r="BD49" s="68"/>
    </row>
    <row r="50" spans="2:56" s="72" customFormat="1" x14ac:dyDescent="0.25">
      <c r="B50" s="37" t="s">
        <v>102</v>
      </c>
      <c r="C50" s="69"/>
      <c r="D50" s="43"/>
      <c r="E50" s="53">
        <f>F50</f>
        <v>12629</v>
      </c>
      <c r="F50" s="43">
        <v>12629</v>
      </c>
      <c r="G50" s="43">
        <v>12629</v>
      </c>
      <c r="H50" s="43">
        <v>12629</v>
      </c>
      <c r="I50" s="47">
        <v>12629</v>
      </c>
      <c r="J50" s="47">
        <v>12629</v>
      </c>
      <c r="K50" s="47">
        <v>12629</v>
      </c>
      <c r="L50" s="47">
        <v>12629</v>
      </c>
      <c r="M50" s="47">
        <v>12564</v>
      </c>
      <c r="N50" s="47">
        <v>12564</v>
      </c>
      <c r="O50" s="47">
        <v>12564</v>
      </c>
      <c r="P50" s="47">
        <v>12564</v>
      </c>
      <c r="Q50" s="47">
        <v>12564</v>
      </c>
      <c r="R50" s="47">
        <v>12564</v>
      </c>
      <c r="S50" s="47">
        <v>12564</v>
      </c>
      <c r="T50" s="47">
        <v>12564</v>
      </c>
      <c r="U50" s="47">
        <v>12564</v>
      </c>
      <c r="V50" s="47">
        <v>12564</v>
      </c>
      <c r="W50" s="47">
        <v>12564</v>
      </c>
      <c r="X50" s="47">
        <v>12564</v>
      </c>
      <c r="Y50" s="47">
        <v>12564</v>
      </c>
      <c r="Z50" s="47">
        <v>12564</v>
      </c>
      <c r="AA50" s="47">
        <v>12564</v>
      </c>
      <c r="AB50" s="47">
        <v>12564</v>
      </c>
      <c r="AC50" s="47">
        <v>12564</v>
      </c>
      <c r="AD50" s="47">
        <v>12564</v>
      </c>
      <c r="AE50" s="47">
        <v>12564</v>
      </c>
      <c r="AF50" s="47">
        <v>12564</v>
      </c>
      <c r="AG50" s="47">
        <v>12564</v>
      </c>
      <c r="AH50" s="47">
        <v>12564</v>
      </c>
      <c r="AI50" s="47">
        <v>12564</v>
      </c>
      <c r="AJ50" s="47">
        <v>12564</v>
      </c>
      <c r="AK50" s="47">
        <v>12564</v>
      </c>
      <c r="AL50" s="47">
        <v>12564</v>
      </c>
      <c r="AM50" s="47">
        <v>12564</v>
      </c>
      <c r="AN50" s="47">
        <v>12564</v>
      </c>
      <c r="AO50" s="47">
        <v>12556</v>
      </c>
      <c r="AP50" s="47">
        <v>12556</v>
      </c>
      <c r="AQ50" s="47">
        <v>12531</v>
      </c>
      <c r="AR50" s="47">
        <v>12506</v>
      </c>
      <c r="AS50" s="47">
        <v>12482</v>
      </c>
      <c r="AT50" s="47">
        <v>12448</v>
      </c>
      <c r="AU50" s="47">
        <v>12448</v>
      </c>
      <c r="AV50" s="47">
        <v>12353</v>
      </c>
      <c r="AW50" s="47">
        <v>12259</v>
      </c>
      <c r="AX50" s="47">
        <v>12163</v>
      </c>
      <c r="AY50" s="47">
        <v>12049</v>
      </c>
      <c r="AZ50" s="47">
        <v>12049</v>
      </c>
      <c r="BA50" s="47">
        <v>11897</v>
      </c>
      <c r="BB50" s="47">
        <v>11744</v>
      </c>
      <c r="BC50" s="48">
        <v>11591</v>
      </c>
      <c r="BD50" s="68"/>
    </row>
    <row r="51" spans="2:56" s="70" customFormat="1" x14ac:dyDescent="0.25">
      <c r="B51" s="36" t="s">
        <v>103</v>
      </c>
      <c r="C51" s="66"/>
      <c r="D51" s="53"/>
      <c r="E51" s="53">
        <f t="shared" ref="E51:E52" si="30">F51</f>
        <v>190951</v>
      </c>
      <c r="F51" s="53">
        <v>190951</v>
      </c>
      <c r="G51" s="53">
        <v>180489</v>
      </c>
      <c r="H51" s="53">
        <v>180489</v>
      </c>
      <c r="I51" s="54">
        <v>137912</v>
      </c>
      <c r="J51" s="54">
        <v>113612</v>
      </c>
      <c r="K51" s="54">
        <v>87052</v>
      </c>
      <c r="L51" s="54">
        <v>87052</v>
      </c>
      <c r="M51" s="54">
        <v>95817</v>
      </c>
      <c r="N51" s="54">
        <v>74719</v>
      </c>
      <c r="O51" s="54">
        <v>61261</v>
      </c>
      <c r="P51" s="54">
        <v>48370</v>
      </c>
      <c r="Q51" s="54">
        <v>48370</v>
      </c>
      <c r="R51" s="54">
        <v>36319</v>
      </c>
      <c r="S51" s="54">
        <v>26810</v>
      </c>
      <c r="T51" s="54">
        <v>32793</v>
      </c>
      <c r="U51" s="54">
        <v>30573</v>
      </c>
      <c r="V51" s="54">
        <v>30573</v>
      </c>
      <c r="W51" s="54">
        <v>29218</v>
      </c>
      <c r="X51" s="54">
        <v>27304</v>
      </c>
      <c r="Y51" s="54">
        <v>41145</v>
      </c>
      <c r="Z51" s="54">
        <v>40288</v>
      </c>
      <c r="AA51" s="54">
        <v>40288</v>
      </c>
      <c r="AB51" s="54">
        <v>46472</v>
      </c>
      <c r="AC51" s="54">
        <v>39613</v>
      </c>
      <c r="AD51" s="54">
        <v>41123</v>
      </c>
      <c r="AE51" s="54">
        <v>48861</v>
      </c>
      <c r="AF51" s="54">
        <v>48861</v>
      </c>
      <c r="AG51" s="54">
        <v>50271</v>
      </c>
      <c r="AH51" s="54">
        <v>45834</v>
      </c>
      <c r="AI51" s="54">
        <v>42264</v>
      </c>
      <c r="AJ51" s="54">
        <v>36158</v>
      </c>
      <c r="AK51" s="54">
        <v>36158</v>
      </c>
      <c r="AL51" s="54">
        <v>35229</v>
      </c>
      <c r="AM51" s="54">
        <v>28302</v>
      </c>
      <c r="AN51" s="54">
        <v>20785</v>
      </c>
      <c r="AO51" s="54">
        <v>12739</v>
      </c>
      <c r="AP51" s="54" t="s">
        <v>34</v>
      </c>
      <c r="AQ51" s="54" t="s">
        <v>34</v>
      </c>
      <c r="AR51" s="54" t="s">
        <v>34</v>
      </c>
      <c r="AS51" s="54" t="s">
        <v>34</v>
      </c>
      <c r="AT51" s="54" t="s">
        <v>34</v>
      </c>
      <c r="AU51" s="54" t="s">
        <v>34</v>
      </c>
      <c r="AV51" s="54">
        <v>29864</v>
      </c>
      <c r="AW51" s="54">
        <v>-17352</v>
      </c>
      <c r="AX51" s="54">
        <v>16312</v>
      </c>
      <c r="AY51" s="54">
        <v>29864</v>
      </c>
      <c r="AZ51" s="54">
        <v>29864</v>
      </c>
      <c r="BA51" s="54">
        <v>5</v>
      </c>
      <c r="BB51" s="54">
        <v>5</v>
      </c>
      <c r="BC51" s="55">
        <v>34565</v>
      </c>
      <c r="BD51" s="68"/>
    </row>
    <row r="52" spans="2:56" s="72" customFormat="1" x14ac:dyDescent="0.25">
      <c r="B52" s="37" t="s">
        <v>104</v>
      </c>
      <c r="C52" s="69"/>
      <c r="D52" s="43"/>
      <c r="E52" s="53">
        <f t="shared" si="30"/>
        <v>48057</v>
      </c>
      <c r="F52" s="43">
        <v>48057</v>
      </c>
      <c r="G52" s="47" t="s">
        <v>34</v>
      </c>
      <c r="H52" s="47" t="s">
        <v>34</v>
      </c>
      <c r="I52" s="47" t="s">
        <v>34</v>
      </c>
      <c r="J52" s="47"/>
      <c r="K52" s="47" t="s">
        <v>34</v>
      </c>
      <c r="L52" s="47" t="s">
        <v>34</v>
      </c>
      <c r="M52" s="47">
        <v>-43</v>
      </c>
      <c r="N52" s="47">
        <v>-43</v>
      </c>
      <c r="O52" s="47">
        <v>-43</v>
      </c>
      <c r="P52" s="47">
        <v>-43</v>
      </c>
      <c r="Q52" s="47">
        <v>-43</v>
      </c>
      <c r="R52" s="47">
        <v>-43</v>
      </c>
      <c r="S52" s="47">
        <v>-43</v>
      </c>
      <c r="T52" s="47">
        <v>-43</v>
      </c>
      <c r="U52" s="47">
        <v>-43</v>
      </c>
      <c r="V52" s="47">
        <v>-43</v>
      </c>
      <c r="W52" s="47">
        <v>-43</v>
      </c>
      <c r="X52" s="47">
        <v>-43</v>
      </c>
      <c r="Y52" s="47">
        <v>-5351</v>
      </c>
      <c r="Z52" s="47">
        <v>-3877</v>
      </c>
      <c r="AA52" s="47">
        <v>-3877</v>
      </c>
      <c r="AB52" s="47">
        <v>-5741</v>
      </c>
      <c r="AC52" s="47">
        <v>-5741</v>
      </c>
      <c r="AD52" s="47">
        <v>-2293</v>
      </c>
      <c r="AE52" s="47">
        <v>-10015</v>
      </c>
      <c r="AF52" s="47">
        <v>-10015</v>
      </c>
      <c r="AG52" s="47">
        <v>-7118</v>
      </c>
      <c r="AH52" s="47">
        <v>-6341</v>
      </c>
      <c r="AI52" s="47">
        <v>-6119</v>
      </c>
      <c r="AJ52" s="47">
        <v>-724</v>
      </c>
      <c r="AK52" s="47">
        <v>-724</v>
      </c>
      <c r="AL52" s="47"/>
      <c r="AM52" s="47"/>
      <c r="AN52" s="47"/>
      <c r="AO52" s="47">
        <v>0</v>
      </c>
      <c r="AP52" s="47">
        <v>0</v>
      </c>
      <c r="AQ52" s="47" t="s">
        <v>34</v>
      </c>
      <c r="AR52" s="47" t="s">
        <v>34</v>
      </c>
      <c r="AS52" s="47" t="s">
        <v>34</v>
      </c>
      <c r="AT52" s="47" t="s">
        <v>34</v>
      </c>
      <c r="AU52" s="47" t="s">
        <v>34</v>
      </c>
      <c r="AV52" s="47" t="s">
        <v>34</v>
      </c>
      <c r="AW52" s="47" t="s">
        <v>34</v>
      </c>
      <c r="AX52" s="47" t="s">
        <v>34</v>
      </c>
      <c r="AY52" s="47" t="s">
        <v>34</v>
      </c>
      <c r="AZ52" s="47" t="s">
        <v>34</v>
      </c>
      <c r="BA52" s="47" t="s">
        <v>34</v>
      </c>
      <c r="BB52" s="47" t="s">
        <v>34</v>
      </c>
      <c r="BC52" s="48" t="s">
        <v>34</v>
      </c>
      <c r="BD52" s="68"/>
    </row>
    <row r="53" spans="2:56" s="70" customFormat="1" x14ac:dyDescent="0.25">
      <c r="B53" s="36" t="s">
        <v>105</v>
      </c>
      <c r="C53" s="66"/>
      <c r="D53" s="53"/>
      <c r="E53" s="54" t="s">
        <v>34</v>
      </c>
      <c r="F53" s="54" t="s">
        <v>34</v>
      </c>
      <c r="G53" s="54" t="s">
        <v>34</v>
      </c>
      <c r="H53" s="54" t="s">
        <v>34</v>
      </c>
      <c r="I53" s="54" t="s">
        <v>34</v>
      </c>
      <c r="J53" s="54" t="s">
        <v>34</v>
      </c>
      <c r="K53" s="54" t="s">
        <v>34</v>
      </c>
      <c r="L53" s="54" t="s">
        <v>34</v>
      </c>
      <c r="M53" s="54" t="s">
        <v>34</v>
      </c>
      <c r="N53" s="54" t="s">
        <v>34</v>
      </c>
      <c r="O53" s="54" t="s">
        <v>34</v>
      </c>
      <c r="P53" s="54" t="s">
        <v>34</v>
      </c>
      <c r="Q53" s="54" t="s">
        <v>34</v>
      </c>
      <c r="R53" s="54" t="s">
        <v>34</v>
      </c>
      <c r="S53" s="54" t="s">
        <v>34</v>
      </c>
      <c r="T53" s="54"/>
      <c r="U53" s="54" t="s">
        <v>34</v>
      </c>
      <c r="V53" s="54" t="s">
        <v>34</v>
      </c>
      <c r="W53" s="54" t="s">
        <v>34</v>
      </c>
      <c r="X53" s="54" t="s">
        <v>34</v>
      </c>
      <c r="Y53" s="54" t="s">
        <v>34</v>
      </c>
      <c r="Z53" s="54" t="s">
        <v>34</v>
      </c>
      <c r="AA53" s="54" t="s">
        <v>34</v>
      </c>
      <c r="AB53" s="54" t="s">
        <v>34</v>
      </c>
      <c r="AC53" s="54" t="s">
        <v>34</v>
      </c>
      <c r="AD53" s="54" t="s">
        <v>34</v>
      </c>
      <c r="AE53" s="54" t="s">
        <v>34</v>
      </c>
      <c r="AF53" s="54" t="s">
        <v>34</v>
      </c>
      <c r="AG53" s="54" t="s">
        <v>34</v>
      </c>
      <c r="AH53" s="54" t="s">
        <v>34</v>
      </c>
      <c r="AI53" s="54" t="s">
        <v>34</v>
      </c>
      <c r="AJ53" s="54" t="s">
        <v>34</v>
      </c>
      <c r="AK53" s="54" t="s">
        <v>34</v>
      </c>
      <c r="AL53" s="54" t="s">
        <v>34</v>
      </c>
      <c r="AM53" s="54" t="s">
        <v>34</v>
      </c>
      <c r="AN53" s="54" t="s">
        <v>34</v>
      </c>
      <c r="AO53" s="54">
        <v>0</v>
      </c>
      <c r="AP53" s="54">
        <v>0</v>
      </c>
      <c r="AQ53" s="54">
        <v>4981</v>
      </c>
      <c r="AR53" s="54">
        <v>-3532</v>
      </c>
      <c r="AS53" s="54">
        <v>-7543</v>
      </c>
      <c r="AT53" s="54">
        <v>-10558</v>
      </c>
      <c r="AU53" s="54">
        <v>-10558</v>
      </c>
      <c r="AV53" s="54">
        <v>-43147</v>
      </c>
      <c r="AW53" s="54" t="s">
        <v>34</v>
      </c>
      <c r="AX53" s="54" t="s">
        <v>34</v>
      </c>
      <c r="AY53" s="54" t="s">
        <v>34</v>
      </c>
      <c r="AZ53" s="54" t="s">
        <v>34</v>
      </c>
      <c r="BA53" s="54">
        <v>57193</v>
      </c>
      <c r="BB53" s="54">
        <v>37068</v>
      </c>
      <c r="BC53" s="55">
        <v>20307</v>
      </c>
      <c r="BD53" s="68"/>
    </row>
    <row r="54" spans="2:56" s="72" customFormat="1" x14ac:dyDescent="0.25">
      <c r="B54" s="37" t="s">
        <v>106</v>
      </c>
      <c r="C54" s="69"/>
      <c r="D54" s="43"/>
      <c r="E54" s="43">
        <f>F54</f>
        <v>48057</v>
      </c>
      <c r="F54" s="43">
        <v>48057</v>
      </c>
      <c r="G54" s="43">
        <v>53504</v>
      </c>
      <c r="H54" s="43">
        <v>53504</v>
      </c>
      <c r="I54" s="47">
        <v>54655</v>
      </c>
      <c r="J54" s="47">
        <v>46679</v>
      </c>
      <c r="K54" s="47">
        <v>39730</v>
      </c>
      <c r="L54" s="47">
        <v>39730</v>
      </c>
      <c r="M54" s="47">
        <v>30367</v>
      </c>
      <c r="N54" s="47">
        <v>30950</v>
      </c>
      <c r="O54" s="47">
        <v>26858</v>
      </c>
      <c r="P54" s="47">
        <v>25896</v>
      </c>
      <c r="Q54" s="47">
        <v>25896</v>
      </c>
      <c r="R54" s="47">
        <v>21586</v>
      </c>
      <c r="S54" s="47">
        <v>22450</v>
      </c>
      <c r="T54" s="47">
        <v>15199</v>
      </c>
      <c r="U54" s="47">
        <v>19817</v>
      </c>
      <c r="V54" s="47">
        <v>19817</v>
      </c>
      <c r="W54" s="47">
        <v>20086</v>
      </c>
      <c r="X54" s="47">
        <v>23251</v>
      </c>
      <c r="Y54" s="47">
        <v>33775</v>
      </c>
      <c r="Z54" s="47">
        <v>36310</v>
      </c>
      <c r="AA54" s="47">
        <v>36310</v>
      </c>
      <c r="AB54" s="47">
        <v>39077</v>
      </c>
      <c r="AC54" s="47">
        <v>57072</v>
      </c>
      <c r="AD54" s="47">
        <v>57017</v>
      </c>
      <c r="AE54" s="47"/>
      <c r="AF54" s="47"/>
      <c r="AG54" s="47">
        <v>58584</v>
      </c>
      <c r="AH54" s="47">
        <v>68510</v>
      </c>
      <c r="AI54" s="47">
        <v>77774</v>
      </c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8"/>
      <c r="BD54" s="68"/>
    </row>
    <row r="55" spans="2:56" s="131" customFormat="1" x14ac:dyDescent="0.25">
      <c r="B55" s="40" t="s">
        <v>107</v>
      </c>
      <c r="C55" s="132"/>
      <c r="D55" s="133"/>
      <c r="E55" s="56">
        <f t="shared" ref="E55:M55" si="31">SUM(E47+E35+E23)</f>
        <v>1846564</v>
      </c>
      <c r="F55" s="56">
        <f t="shared" si="31"/>
        <v>1846564</v>
      </c>
      <c r="G55" s="56">
        <f t="shared" si="31"/>
        <v>1693084</v>
      </c>
      <c r="H55" s="56">
        <f t="shared" si="31"/>
        <v>1693084</v>
      </c>
      <c r="I55" s="56">
        <f t="shared" si="31"/>
        <v>1247367</v>
      </c>
      <c r="J55" s="56">
        <f t="shared" si="31"/>
        <v>1171491</v>
      </c>
      <c r="K55" s="56">
        <f t="shared" si="31"/>
        <v>1087083</v>
      </c>
      <c r="L55" s="56">
        <f t="shared" si="31"/>
        <v>1087083</v>
      </c>
      <c r="M55" s="56">
        <f t="shared" si="31"/>
        <v>1052586</v>
      </c>
      <c r="N55" s="56">
        <f t="shared" ref="N55:S55" si="32">SUM(N47+N35+N23)</f>
        <v>1028389</v>
      </c>
      <c r="O55" s="56">
        <f t="shared" si="32"/>
        <v>965327</v>
      </c>
      <c r="P55" s="56">
        <f t="shared" si="32"/>
        <v>939490</v>
      </c>
      <c r="Q55" s="56">
        <f t="shared" si="32"/>
        <v>939490</v>
      </c>
      <c r="R55" s="56">
        <f t="shared" si="32"/>
        <v>888575</v>
      </c>
      <c r="S55" s="56">
        <f t="shared" si="32"/>
        <v>848505</v>
      </c>
      <c r="T55" s="56">
        <f t="shared" ref="T55:Y55" si="33">SUM(T47+T35+T23)</f>
        <v>855021</v>
      </c>
      <c r="U55" s="56">
        <f t="shared" si="33"/>
        <v>871065</v>
      </c>
      <c r="V55" s="56">
        <f t="shared" si="33"/>
        <v>871065</v>
      </c>
      <c r="W55" s="56">
        <f t="shared" si="33"/>
        <v>888756</v>
      </c>
      <c r="X55" s="56">
        <f t="shared" si="33"/>
        <v>855325</v>
      </c>
      <c r="Y55" s="56">
        <f t="shared" si="33"/>
        <v>928027</v>
      </c>
      <c r="Z55" s="56">
        <v>959648</v>
      </c>
      <c r="AA55" s="56">
        <v>959648</v>
      </c>
      <c r="AB55" s="56">
        <v>980195</v>
      </c>
      <c r="AC55" s="56">
        <v>982166</v>
      </c>
      <c r="AD55" s="56">
        <v>988620</v>
      </c>
      <c r="AE55" s="56">
        <v>1044857</v>
      </c>
      <c r="AF55" s="56">
        <v>1044857</v>
      </c>
      <c r="AG55" s="56">
        <v>1045256</v>
      </c>
      <c r="AH55" s="56">
        <v>1127024</v>
      </c>
      <c r="AI55" s="56">
        <v>1132177</v>
      </c>
      <c r="AJ55" s="56">
        <v>1238526</v>
      </c>
      <c r="AK55" s="56">
        <v>1238526</v>
      </c>
      <c r="AL55" s="56">
        <v>1300384</v>
      </c>
      <c r="AM55" s="56">
        <v>1515826</v>
      </c>
      <c r="AN55" s="56">
        <v>1534588</v>
      </c>
      <c r="AO55" s="56">
        <v>1654735</v>
      </c>
      <c r="AP55" s="56">
        <v>1467385</v>
      </c>
      <c r="AQ55" s="56">
        <v>1475083</v>
      </c>
      <c r="AR55" s="56">
        <v>1576743</v>
      </c>
      <c r="AS55" s="56">
        <v>1599815</v>
      </c>
      <c r="AT55" s="56">
        <v>1664719</v>
      </c>
      <c r="AU55" s="56">
        <v>1667719</v>
      </c>
      <c r="AV55" s="56">
        <v>1683850</v>
      </c>
      <c r="AW55" s="56">
        <v>1813329</v>
      </c>
      <c r="AX55" s="56">
        <v>1813317</v>
      </c>
      <c r="AY55" s="56">
        <v>1799696</v>
      </c>
      <c r="AZ55" s="56">
        <v>1799696</v>
      </c>
      <c r="BA55" s="56">
        <v>1678408</v>
      </c>
      <c r="BB55" s="56">
        <v>1577085</v>
      </c>
      <c r="BC55" s="57">
        <v>1445492</v>
      </c>
      <c r="BD55" s="68"/>
    </row>
    <row r="56" spans="2:56" x14ac:dyDescent="0.25">
      <c r="BD56" s="68"/>
    </row>
    <row r="57" spans="2:56" x14ac:dyDescent="0.25">
      <c r="BD57" s="68"/>
    </row>
    <row r="1048504" spans="16:16" x14ac:dyDescent="0.25">
      <c r="P1048504" s="5">
        <v>0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L4" formulaRange="1"/>
    <ignoredError sqref="E1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7"/>
  <sheetViews>
    <sheetView showGridLines="0" zoomScaleNormal="100" workbookViewId="0">
      <pane xSplit="4" ySplit="3" topLeftCell="E4" activePane="bottomRight" state="frozen"/>
      <selection pane="topRight"/>
      <selection pane="bottomLeft"/>
      <selection pane="bottomRight" activeCell="B4" sqref="B4"/>
    </sheetView>
  </sheetViews>
  <sheetFormatPr defaultColWidth="8.85546875" defaultRowHeight="15" x14ac:dyDescent="0.25"/>
  <cols>
    <col min="1" max="1" width="1.42578125" style="6" customWidth="1"/>
    <col min="2" max="2" width="69.140625" style="78" bestFit="1" customWidth="1"/>
    <col min="3" max="3" width="25.28515625" style="6" customWidth="1"/>
    <col min="4" max="4" width="7.140625" style="6" hidden="1" customWidth="1"/>
    <col min="5" max="5" width="8.28515625" style="6" bestFit="1" customWidth="1"/>
    <col min="6" max="6" width="9.28515625" style="6" bestFit="1" customWidth="1"/>
    <col min="7" max="11" width="8.28515625" style="6" bestFit="1" customWidth="1"/>
    <col min="12" max="12" width="7.5703125" style="6" bestFit="1" customWidth="1"/>
    <col min="13" max="13" width="8.28515625" style="6" bestFit="1" customWidth="1"/>
    <col min="14" max="15" width="7.5703125" style="6" bestFit="1" customWidth="1"/>
    <col min="16" max="16" width="8.28515625" style="6" bestFit="1" customWidth="1"/>
    <col min="17" max="19" width="7.5703125" style="6" bestFit="1" customWidth="1"/>
    <col min="20" max="20" width="7.28515625" style="6" bestFit="1" customWidth="1"/>
    <col min="21" max="21" width="8.28515625" style="6" bestFit="1" customWidth="1"/>
    <col min="22" max="22" width="7.28515625" style="6" bestFit="1" customWidth="1"/>
    <col min="23" max="23" width="8.28515625" style="6" bestFit="1" customWidth="1"/>
    <col min="24" max="26" width="7.28515625" style="6" bestFit="1" customWidth="1"/>
    <col min="27" max="27" width="8.28515625" style="6" bestFit="1" customWidth="1"/>
    <col min="28" max="28" width="7.28515625" style="6" bestFit="1" customWidth="1"/>
    <col min="29" max="29" width="8.28515625" style="6" bestFit="1" customWidth="1"/>
    <col min="30" max="30" width="7.5703125" style="6" bestFit="1" customWidth="1"/>
    <col min="31" max="32" width="7.28515625" style="6" bestFit="1" customWidth="1"/>
    <col min="33" max="33" width="8.28515625" style="6" bestFit="1" customWidth="1"/>
    <col min="34" max="34" width="7.28515625" style="6" bestFit="1" customWidth="1"/>
    <col min="35" max="35" width="7.5703125" style="6" bestFit="1" customWidth="1"/>
    <col min="36" max="37" width="7.28515625" style="6" bestFit="1" customWidth="1"/>
    <col min="38" max="38" width="7.5703125" style="6" bestFit="1" customWidth="1"/>
    <col min="39" max="39" width="8.28515625" style="6" bestFit="1" customWidth="1"/>
    <col min="40" max="40" width="7.5703125" style="6" bestFit="1" customWidth="1"/>
    <col min="41" max="41" width="8.28515625" style="6" bestFit="1" customWidth="1"/>
    <col min="42" max="42" width="7.5703125" style="6" bestFit="1" customWidth="1"/>
    <col min="43" max="63" width="8.28515625" style="6" bestFit="1" customWidth="1"/>
    <col min="64" max="16384" width="8.85546875" style="6"/>
  </cols>
  <sheetData>
    <row r="1" spans="1:63" s="137" customFormat="1" ht="54.75" customHeight="1" thickBot="1" x14ac:dyDescent="0.3">
      <c r="A1" s="136"/>
      <c r="B1" s="7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s="137" customFormat="1" ht="8.25" customHeight="1" x14ac:dyDescent="0.25">
      <c r="A2" s="20"/>
      <c r="B2" s="7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7"/>
      <c r="BK2" s="27"/>
    </row>
    <row r="3" spans="1:63" s="139" customFormat="1" ht="21.95" customHeight="1" x14ac:dyDescent="0.25">
      <c r="A3" s="138"/>
      <c r="B3" s="147" t="s">
        <v>148</v>
      </c>
      <c r="C3" s="147"/>
      <c r="D3" s="19"/>
      <c r="E3" s="19">
        <v>2019</v>
      </c>
      <c r="F3" s="19" t="s">
        <v>203</v>
      </c>
      <c r="G3" s="19" t="s">
        <v>198</v>
      </c>
      <c r="H3" s="19" t="s">
        <v>197</v>
      </c>
      <c r="I3" s="19" t="s">
        <v>151</v>
      </c>
      <c r="J3" s="19" t="s">
        <v>147</v>
      </c>
      <c r="K3" s="19">
        <v>2018</v>
      </c>
      <c r="L3" s="19" t="s">
        <v>146</v>
      </c>
      <c r="M3" s="19" t="s">
        <v>36</v>
      </c>
      <c r="N3" s="19" t="s">
        <v>35</v>
      </c>
      <c r="O3" s="19" t="s">
        <v>33</v>
      </c>
      <c r="P3" s="19">
        <v>2017</v>
      </c>
      <c r="Q3" s="19" t="s">
        <v>16</v>
      </c>
      <c r="R3" s="19" t="s">
        <v>15</v>
      </c>
      <c r="S3" s="19" t="s">
        <v>14</v>
      </c>
      <c r="T3" s="19" t="s">
        <v>13</v>
      </c>
      <c r="U3" s="19">
        <v>2016</v>
      </c>
      <c r="V3" s="19" t="s">
        <v>11</v>
      </c>
      <c r="W3" s="19" t="s">
        <v>135</v>
      </c>
      <c r="X3" s="19" t="s">
        <v>10</v>
      </c>
      <c r="Y3" s="19" t="s">
        <v>9</v>
      </c>
      <c r="Z3" s="19" t="s">
        <v>8</v>
      </c>
      <c r="AA3" s="19">
        <v>2015</v>
      </c>
      <c r="AB3" s="19" t="s">
        <v>7</v>
      </c>
      <c r="AC3" s="19" t="s">
        <v>136</v>
      </c>
      <c r="AD3" s="19" t="s">
        <v>6</v>
      </c>
      <c r="AE3" s="19" t="s">
        <v>5</v>
      </c>
      <c r="AF3" s="19" t="s">
        <v>4</v>
      </c>
      <c r="AG3" s="19">
        <v>2014</v>
      </c>
      <c r="AH3" s="19" t="s">
        <v>3</v>
      </c>
      <c r="AI3" s="19" t="s">
        <v>137</v>
      </c>
      <c r="AJ3" s="19" t="s">
        <v>2</v>
      </c>
      <c r="AK3" s="19" t="s">
        <v>1</v>
      </c>
      <c r="AL3" s="19" t="s">
        <v>0</v>
      </c>
      <c r="AM3" s="19">
        <v>2013</v>
      </c>
      <c r="AN3" s="19" t="s">
        <v>17</v>
      </c>
      <c r="AO3" s="19" t="s">
        <v>66</v>
      </c>
      <c r="AP3" s="19" t="s">
        <v>18</v>
      </c>
      <c r="AQ3" s="19" t="s">
        <v>19</v>
      </c>
      <c r="AR3" s="19" t="s">
        <v>20</v>
      </c>
      <c r="AS3" s="19">
        <v>2012</v>
      </c>
      <c r="AT3" s="19" t="s">
        <v>21</v>
      </c>
      <c r="AU3" s="19" t="s">
        <v>67</v>
      </c>
      <c r="AV3" s="19" t="s">
        <v>22</v>
      </c>
      <c r="AW3" s="19" t="s">
        <v>23</v>
      </c>
      <c r="AX3" s="19" t="s">
        <v>24</v>
      </c>
      <c r="AY3" s="19">
        <v>2011</v>
      </c>
      <c r="AZ3" s="19" t="s">
        <v>25</v>
      </c>
      <c r="BA3" s="19" t="s">
        <v>62</v>
      </c>
      <c r="BB3" s="19" t="s">
        <v>26</v>
      </c>
      <c r="BC3" s="19" t="s">
        <v>27</v>
      </c>
      <c r="BD3" s="19" t="s">
        <v>28</v>
      </c>
      <c r="BE3" s="19">
        <v>2010</v>
      </c>
      <c r="BF3" s="19" t="s">
        <v>29</v>
      </c>
      <c r="BG3" s="19" t="s">
        <v>63</v>
      </c>
      <c r="BH3" s="19" t="s">
        <v>30</v>
      </c>
      <c r="BI3" s="19" t="s">
        <v>64</v>
      </c>
      <c r="BJ3" s="19" t="s">
        <v>31</v>
      </c>
      <c r="BK3" s="28" t="s">
        <v>32</v>
      </c>
    </row>
    <row r="4" spans="1:63" s="140" customFormat="1" ht="18.75" customHeight="1" x14ac:dyDescent="0.25">
      <c r="A4" s="63"/>
      <c r="B4" s="35" t="s">
        <v>109</v>
      </c>
      <c r="C4" s="64"/>
      <c r="D4" s="3"/>
      <c r="E4" s="3">
        <f t="shared" ref="E4:F4" si="0">SUM(E5:E7)</f>
        <v>817002</v>
      </c>
      <c r="F4" s="3">
        <f t="shared" si="0"/>
        <v>220454</v>
      </c>
      <c r="G4" s="3">
        <f>SUM(G5:G7)</f>
        <v>596548</v>
      </c>
      <c r="H4" s="3">
        <f>SUM(H5:H7)</f>
        <v>223867</v>
      </c>
      <c r="I4" s="3">
        <f t="shared" ref="I4:U4" si="1">SUM(I5:I7)</f>
        <v>187557</v>
      </c>
      <c r="J4" s="3">
        <f t="shared" si="1"/>
        <v>185124</v>
      </c>
      <c r="K4" s="3">
        <f t="shared" si="1"/>
        <v>560242</v>
      </c>
      <c r="L4" s="3">
        <f t="shared" si="1"/>
        <v>155450</v>
      </c>
      <c r="M4" s="3">
        <f t="shared" si="1"/>
        <v>156205</v>
      </c>
      <c r="N4" s="3">
        <f t="shared" si="1"/>
        <v>125655</v>
      </c>
      <c r="O4" s="3">
        <f t="shared" si="1"/>
        <v>123487</v>
      </c>
      <c r="P4" s="3">
        <f t="shared" si="1"/>
        <v>451826</v>
      </c>
      <c r="Q4" s="3">
        <f t="shared" si="1"/>
        <v>125329</v>
      </c>
      <c r="R4" s="3">
        <f t="shared" si="1"/>
        <v>127442</v>
      </c>
      <c r="S4" s="3">
        <f t="shared" si="1"/>
        <v>100809</v>
      </c>
      <c r="T4" s="3">
        <f t="shared" si="1"/>
        <v>98557</v>
      </c>
      <c r="U4" s="3">
        <f t="shared" si="1"/>
        <v>312195</v>
      </c>
      <c r="V4" s="3">
        <f>SUM(V5:V7)</f>
        <v>96499</v>
      </c>
      <c r="W4" s="3">
        <f>SUM(W5:W7)</f>
        <v>236563</v>
      </c>
      <c r="X4" s="3">
        <f>SUM(X5:X7)</f>
        <v>96499</v>
      </c>
      <c r="Y4" s="3">
        <f>SUM(Y5:Y7)</f>
        <v>61168</v>
      </c>
      <c r="Z4" s="3">
        <f>SUM(Z5:Z7)</f>
        <v>78896</v>
      </c>
      <c r="AA4" s="3">
        <v>386352</v>
      </c>
      <c r="AB4" s="3">
        <v>88406</v>
      </c>
      <c r="AC4" s="3">
        <v>297946</v>
      </c>
      <c r="AD4" s="3">
        <v>120599</v>
      </c>
      <c r="AE4" s="3">
        <v>90184</v>
      </c>
      <c r="AF4" s="3">
        <v>87163</v>
      </c>
      <c r="AG4" s="3">
        <v>382821</v>
      </c>
      <c r="AH4" s="3">
        <v>96902</v>
      </c>
      <c r="AI4" s="3">
        <v>285919</v>
      </c>
      <c r="AJ4" s="3">
        <v>91387</v>
      </c>
      <c r="AK4" s="3">
        <v>91728</v>
      </c>
      <c r="AL4" s="3">
        <v>102804</v>
      </c>
      <c r="AM4" s="3">
        <v>529525</v>
      </c>
      <c r="AN4" s="3">
        <v>115552</v>
      </c>
      <c r="AO4" s="3">
        <v>413973</v>
      </c>
      <c r="AP4" s="3">
        <v>108084</v>
      </c>
      <c r="AQ4" s="3">
        <v>144880</v>
      </c>
      <c r="AR4" s="3">
        <v>161009</v>
      </c>
      <c r="AS4" s="3">
        <v>690123</v>
      </c>
      <c r="AT4" s="3">
        <v>146541</v>
      </c>
      <c r="AU4" s="3">
        <v>497974</v>
      </c>
      <c r="AV4" s="3">
        <v>147675</v>
      </c>
      <c r="AW4" s="3">
        <v>168018</v>
      </c>
      <c r="AX4" s="3">
        <v>182281</v>
      </c>
      <c r="AY4" s="3">
        <v>813513</v>
      </c>
      <c r="AZ4" s="3">
        <v>189826</v>
      </c>
      <c r="BA4" s="3">
        <v>623687</v>
      </c>
      <c r="BB4" s="3">
        <v>214596</v>
      </c>
      <c r="BC4" s="3">
        <v>200521</v>
      </c>
      <c r="BD4" s="3">
        <v>208570</v>
      </c>
      <c r="BE4" s="3">
        <v>815934</v>
      </c>
      <c r="BF4" s="3">
        <v>187586</v>
      </c>
      <c r="BG4" s="3">
        <v>628348</v>
      </c>
      <c r="BH4" s="3">
        <v>229279</v>
      </c>
      <c r="BI4" s="3">
        <v>399069</v>
      </c>
      <c r="BJ4" s="3">
        <v>217444</v>
      </c>
      <c r="BK4" s="7">
        <v>181625</v>
      </c>
    </row>
    <row r="5" spans="1:63" s="139" customFormat="1" ht="16.5" customHeight="1" x14ac:dyDescent="0.25">
      <c r="A5" s="39"/>
      <c r="B5" s="36" t="s">
        <v>110</v>
      </c>
      <c r="C5" s="66"/>
      <c r="D5" s="8"/>
      <c r="E5" s="8">
        <v>814618</v>
      </c>
      <c r="F5" s="8">
        <v>218064</v>
      </c>
      <c r="G5" s="8">
        <v>596554</v>
      </c>
      <c r="H5" s="8">
        <v>224127</v>
      </c>
      <c r="I5" s="8">
        <v>188849</v>
      </c>
      <c r="J5" s="8">
        <v>183578</v>
      </c>
      <c r="K5" s="8">
        <v>556953</v>
      </c>
      <c r="L5" s="8">
        <v>152443</v>
      </c>
      <c r="M5" s="8">
        <v>156015</v>
      </c>
      <c r="N5" s="8">
        <v>126477</v>
      </c>
      <c r="O5" s="8">
        <v>122018</v>
      </c>
      <c r="P5" s="8">
        <v>451746</v>
      </c>
      <c r="Q5" s="8">
        <v>125329</v>
      </c>
      <c r="R5" s="8">
        <v>127422</v>
      </c>
      <c r="S5" s="8">
        <v>100779</v>
      </c>
      <c r="T5" s="8">
        <v>98527</v>
      </c>
      <c r="U5" s="8">
        <v>311812</v>
      </c>
      <c r="V5" s="8">
        <v>96509</v>
      </c>
      <c r="W5" s="8">
        <v>236330</v>
      </c>
      <c r="X5" s="8">
        <v>96509</v>
      </c>
      <c r="Y5" s="8">
        <v>61107</v>
      </c>
      <c r="Z5" s="8">
        <v>78714</v>
      </c>
      <c r="AA5" s="8">
        <v>385135</v>
      </c>
      <c r="AB5" s="8">
        <v>88895</v>
      </c>
      <c r="AC5" s="8">
        <v>296240</v>
      </c>
      <c r="AD5" s="8">
        <v>119417</v>
      </c>
      <c r="AE5" s="8">
        <v>89935</v>
      </c>
      <c r="AF5" s="8">
        <v>86888</v>
      </c>
      <c r="AG5" s="8">
        <v>374853</v>
      </c>
      <c r="AH5" s="8">
        <v>96442</v>
      </c>
      <c r="AI5" s="8">
        <v>278411</v>
      </c>
      <c r="AJ5" s="8">
        <v>87184</v>
      </c>
      <c r="AK5" s="8">
        <v>90861</v>
      </c>
      <c r="AL5" s="8">
        <v>100366</v>
      </c>
      <c r="AM5" s="8">
        <v>521374</v>
      </c>
      <c r="AN5" s="8">
        <v>115059</v>
      </c>
      <c r="AO5" s="8">
        <v>406315</v>
      </c>
      <c r="AP5" s="8">
        <v>102720</v>
      </c>
      <c r="AQ5" s="8">
        <v>143675</v>
      </c>
      <c r="AR5" s="8">
        <v>159920</v>
      </c>
      <c r="AS5" s="8">
        <v>682195</v>
      </c>
      <c r="AT5" s="8">
        <v>145588</v>
      </c>
      <c r="AU5" s="8">
        <v>488844</v>
      </c>
      <c r="AV5" s="8">
        <v>145857</v>
      </c>
      <c r="AW5" s="8">
        <v>166151</v>
      </c>
      <c r="AX5" s="8">
        <v>176836</v>
      </c>
      <c r="AY5" s="8">
        <v>797458</v>
      </c>
      <c r="AZ5" s="8">
        <v>186124</v>
      </c>
      <c r="BA5" s="8">
        <v>611334</v>
      </c>
      <c r="BB5" s="8">
        <v>210200</v>
      </c>
      <c r="BC5" s="8">
        <v>196556</v>
      </c>
      <c r="BD5" s="8">
        <v>204578</v>
      </c>
      <c r="BE5" s="8">
        <v>797317</v>
      </c>
      <c r="BF5" s="8">
        <v>183067</v>
      </c>
      <c r="BG5" s="8">
        <v>614250</v>
      </c>
      <c r="BH5" s="8">
        <v>224956</v>
      </c>
      <c r="BI5" s="8">
        <v>389294</v>
      </c>
      <c r="BJ5" s="8">
        <v>211963</v>
      </c>
      <c r="BK5" s="9">
        <v>177331</v>
      </c>
    </row>
    <row r="6" spans="1:63" s="139" customFormat="1" ht="16.5" customHeight="1" x14ac:dyDescent="0.25">
      <c r="A6" s="39"/>
      <c r="B6" s="37" t="s">
        <v>111</v>
      </c>
      <c r="C6" s="69"/>
      <c r="D6" s="10"/>
      <c r="E6" s="10">
        <v>1349</v>
      </c>
      <c r="F6" s="10">
        <v>211</v>
      </c>
      <c r="G6" s="10">
        <v>1138</v>
      </c>
      <c r="H6" s="10">
        <v>320</v>
      </c>
      <c r="I6" s="10">
        <v>425</v>
      </c>
      <c r="J6" s="10">
        <v>393</v>
      </c>
      <c r="K6" s="10">
        <v>2781</v>
      </c>
      <c r="L6" s="10">
        <v>2499</v>
      </c>
      <c r="M6" s="10">
        <v>190</v>
      </c>
      <c r="N6" s="10">
        <v>92</v>
      </c>
      <c r="O6" s="10">
        <v>1469</v>
      </c>
      <c r="P6" s="10" t="s">
        <v>34</v>
      </c>
      <c r="Q6" s="10" t="s">
        <v>34</v>
      </c>
      <c r="R6" s="10" t="s">
        <v>34</v>
      </c>
      <c r="S6" s="10" t="s">
        <v>34</v>
      </c>
      <c r="T6" s="10" t="s">
        <v>34</v>
      </c>
      <c r="U6" s="10">
        <v>318</v>
      </c>
      <c r="V6" s="10">
        <v>-19</v>
      </c>
      <c r="W6" s="10">
        <v>197</v>
      </c>
      <c r="X6" s="10">
        <v>-19</v>
      </c>
      <c r="Y6" s="10">
        <v>43</v>
      </c>
      <c r="Z6" s="10">
        <v>173</v>
      </c>
      <c r="AA6" s="10">
        <v>1208</v>
      </c>
      <c r="AB6" s="10">
        <v>-498</v>
      </c>
      <c r="AC6" s="10">
        <v>1706</v>
      </c>
      <c r="AD6" s="10">
        <v>1182</v>
      </c>
      <c r="AE6" s="10">
        <v>249</v>
      </c>
      <c r="AF6" s="10">
        <v>275</v>
      </c>
      <c r="AG6" s="10">
        <v>7875</v>
      </c>
      <c r="AH6" s="10">
        <v>460</v>
      </c>
      <c r="AI6" s="10">
        <v>7415</v>
      </c>
      <c r="AJ6" s="10">
        <v>4179</v>
      </c>
      <c r="AK6" s="10">
        <v>831</v>
      </c>
      <c r="AL6" s="10">
        <v>2405</v>
      </c>
      <c r="AM6" s="10">
        <v>8131</v>
      </c>
      <c r="AN6" s="10">
        <v>556</v>
      </c>
      <c r="AO6" s="10">
        <v>7575</v>
      </c>
      <c r="AP6" s="10">
        <v>5364</v>
      </c>
      <c r="AQ6" s="10">
        <v>1205</v>
      </c>
      <c r="AR6" s="10">
        <v>1006</v>
      </c>
      <c r="AS6" s="10">
        <v>7923</v>
      </c>
      <c r="AT6" s="10">
        <v>897</v>
      </c>
      <c r="AU6" s="10">
        <v>8740</v>
      </c>
      <c r="AV6" s="10">
        <v>1758</v>
      </c>
      <c r="AW6" s="10">
        <v>1736</v>
      </c>
      <c r="AX6" s="10">
        <v>5246</v>
      </c>
      <c r="AY6" s="10">
        <v>14822</v>
      </c>
      <c r="AZ6" s="10">
        <v>3284</v>
      </c>
      <c r="BA6" s="10">
        <v>11538</v>
      </c>
      <c r="BB6" s="10">
        <v>3925</v>
      </c>
      <c r="BC6" s="10">
        <v>3756</v>
      </c>
      <c r="BD6" s="10">
        <v>3857</v>
      </c>
      <c r="BE6" s="10">
        <v>18332</v>
      </c>
      <c r="BF6" s="10">
        <v>4471</v>
      </c>
      <c r="BG6" s="10">
        <v>13861</v>
      </c>
      <c r="BH6" s="10">
        <v>4307</v>
      </c>
      <c r="BI6" s="10">
        <v>9554</v>
      </c>
      <c r="BJ6" s="10">
        <v>5312</v>
      </c>
      <c r="BK6" s="11">
        <v>4242</v>
      </c>
    </row>
    <row r="7" spans="1:63" s="139" customFormat="1" ht="16.5" customHeight="1" x14ac:dyDescent="0.25">
      <c r="A7" s="39"/>
      <c r="B7" s="36" t="s">
        <v>202</v>
      </c>
      <c r="C7" s="66"/>
      <c r="D7" s="8"/>
      <c r="E7" s="8">
        <v>1035</v>
      </c>
      <c r="F7" s="8">
        <v>2179</v>
      </c>
      <c r="G7" s="8">
        <v>-1144</v>
      </c>
      <c r="H7" s="8">
        <v>-580</v>
      </c>
      <c r="I7" s="8">
        <v>-1717</v>
      </c>
      <c r="J7" s="8">
        <v>1153</v>
      </c>
      <c r="K7" s="8">
        <v>508</v>
      </c>
      <c r="L7" s="8">
        <v>508</v>
      </c>
      <c r="M7" s="8" t="s">
        <v>34</v>
      </c>
      <c r="N7" s="8">
        <v>-914</v>
      </c>
      <c r="O7" s="8" t="s">
        <v>34</v>
      </c>
      <c r="P7" s="8">
        <v>80</v>
      </c>
      <c r="Q7" s="8" t="s">
        <v>34</v>
      </c>
      <c r="R7" s="8">
        <v>20</v>
      </c>
      <c r="S7" s="8">
        <v>30</v>
      </c>
      <c r="T7" s="8">
        <v>30</v>
      </c>
      <c r="U7" s="8">
        <v>65</v>
      </c>
      <c r="V7" s="8">
        <v>9</v>
      </c>
      <c r="W7" s="8">
        <v>36</v>
      </c>
      <c r="X7" s="8">
        <v>9</v>
      </c>
      <c r="Y7" s="8">
        <v>18</v>
      </c>
      <c r="Z7" s="8">
        <v>9</v>
      </c>
      <c r="AA7" s="8">
        <v>9</v>
      </c>
      <c r="AB7" s="8">
        <v>9</v>
      </c>
      <c r="AC7" s="8">
        <v>0</v>
      </c>
      <c r="AD7" s="8" t="s">
        <v>34</v>
      </c>
      <c r="AE7" s="8" t="s">
        <v>34</v>
      </c>
      <c r="AF7" s="8" t="s">
        <v>34</v>
      </c>
      <c r="AG7" s="8">
        <v>93</v>
      </c>
      <c r="AH7" s="8" t="s">
        <v>34</v>
      </c>
      <c r="AI7" s="8">
        <v>93</v>
      </c>
      <c r="AJ7" s="8">
        <v>24</v>
      </c>
      <c r="AK7" s="8">
        <v>36</v>
      </c>
      <c r="AL7" s="8">
        <v>33</v>
      </c>
      <c r="AM7" s="8">
        <v>20</v>
      </c>
      <c r="AN7" s="8">
        <v>-63</v>
      </c>
      <c r="AO7" s="8">
        <v>83</v>
      </c>
      <c r="AP7" s="8" t="s">
        <v>34</v>
      </c>
      <c r="AQ7" s="8" t="s">
        <v>34</v>
      </c>
      <c r="AR7" s="8">
        <v>83</v>
      </c>
      <c r="AS7" s="8">
        <v>5</v>
      </c>
      <c r="AT7" s="8">
        <v>56</v>
      </c>
      <c r="AU7" s="8">
        <v>390</v>
      </c>
      <c r="AV7" s="8">
        <v>60</v>
      </c>
      <c r="AW7" s="8">
        <v>131</v>
      </c>
      <c r="AX7" s="8">
        <v>199</v>
      </c>
      <c r="AY7" s="8">
        <v>1233</v>
      </c>
      <c r="AZ7" s="8">
        <v>418</v>
      </c>
      <c r="BA7" s="8">
        <v>815</v>
      </c>
      <c r="BB7" s="8">
        <v>471</v>
      </c>
      <c r="BC7" s="8">
        <v>209</v>
      </c>
      <c r="BD7" s="8">
        <v>135</v>
      </c>
      <c r="BE7" s="8">
        <v>285</v>
      </c>
      <c r="BF7" s="8">
        <v>48</v>
      </c>
      <c r="BG7" s="8">
        <v>237</v>
      </c>
      <c r="BH7" s="8">
        <v>16</v>
      </c>
      <c r="BI7" s="8">
        <v>221</v>
      </c>
      <c r="BJ7" s="8">
        <v>169</v>
      </c>
      <c r="BK7" s="9">
        <v>52</v>
      </c>
    </row>
    <row r="8" spans="1:63" s="139" customFormat="1" ht="16.5" customHeight="1" x14ac:dyDescent="0.25">
      <c r="A8" s="39"/>
      <c r="B8" s="37" t="s">
        <v>112</v>
      </c>
      <c r="C8" s="10"/>
      <c r="D8" s="10"/>
      <c r="E8" s="10">
        <f>-1527-16804</f>
        <v>-18331</v>
      </c>
      <c r="F8" s="10">
        <f>-659-4840</f>
        <v>-5499</v>
      </c>
      <c r="G8" s="10">
        <f>-868-11964</f>
        <v>-12832</v>
      </c>
      <c r="H8" s="10">
        <f>-673-4789</f>
        <v>-5462</v>
      </c>
      <c r="I8" s="10">
        <f>-3636+415</f>
        <v>-3221</v>
      </c>
      <c r="J8" s="10">
        <f>-610-3539</f>
        <v>-4149</v>
      </c>
      <c r="K8" s="10">
        <v>-14996</v>
      </c>
      <c r="L8" s="10">
        <v>-7442</v>
      </c>
      <c r="M8" s="10">
        <v>-2843</v>
      </c>
      <c r="N8" s="10">
        <v>-2767</v>
      </c>
      <c r="O8" s="10">
        <v>-2499</v>
      </c>
      <c r="P8" s="10">
        <v>-10149</v>
      </c>
      <c r="Q8" s="10">
        <v>-556</v>
      </c>
      <c r="R8" s="10">
        <v>-5840</v>
      </c>
      <c r="S8" s="10">
        <v>-2061</v>
      </c>
      <c r="T8" s="10">
        <v>-2003</v>
      </c>
      <c r="U8" s="10">
        <v>-9727</v>
      </c>
      <c r="V8" s="10">
        <v>-2816</v>
      </c>
      <c r="W8" s="10">
        <v>-5594</v>
      </c>
      <c r="X8" s="10">
        <v>-2816</v>
      </c>
      <c r="Y8" s="10">
        <v>-2006</v>
      </c>
      <c r="Z8" s="10">
        <v>-772</v>
      </c>
      <c r="AA8" s="10">
        <v>-6797</v>
      </c>
      <c r="AB8" s="10">
        <v>-399</v>
      </c>
      <c r="AC8" s="10">
        <v>-6398</v>
      </c>
      <c r="AD8" s="10">
        <v>-494</v>
      </c>
      <c r="AE8" s="10">
        <v>-2462</v>
      </c>
      <c r="AF8" s="10">
        <v>-3442</v>
      </c>
      <c r="AG8" s="10">
        <v>-12796</v>
      </c>
      <c r="AH8" s="10">
        <v>-3159</v>
      </c>
      <c r="AI8" s="10">
        <v>-9637</v>
      </c>
      <c r="AJ8" s="10">
        <v>-2872</v>
      </c>
      <c r="AK8" s="10">
        <v>-3903</v>
      </c>
      <c r="AL8" s="10">
        <v>-2862</v>
      </c>
      <c r="AM8" s="10">
        <v>-9429</v>
      </c>
      <c r="AN8" s="10">
        <v>-3031</v>
      </c>
      <c r="AO8" s="10">
        <v>-6398</v>
      </c>
      <c r="AP8" s="10">
        <v>-1735</v>
      </c>
      <c r="AQ8" s="10">
        <v>-2645</v>
      </c>
      <c r="AR8" s="10">
        <v>-2018</v>
      </c>
      <c r="AS8" s="10">
        <v>-17637</v>
      </c>
      <c r="AT8" s="10">
        <v>-242</v>
      </c>
      <c r="AU8" s="10">
        <v>-16802</v>
      </c>
      <c r="AV8" s="10">
        <v>-5184</v>
      </c>
      <c r="AW8" s="10">
        <v>-5614</v>
      </c>
      <c r="AX8" s="10">
        <v>-6004</v>
      </c>
      <c r="AY8" s="10">
        <v>-31225</v>
      </c>
      <c r="AZ8" s="10">
        <v>-7183</v>
      </c>
      <c r="BA8" s="10">
        <v>-24042</v>
      </c>
      <c r="BB8" s="10">
        <v>-8388</v>
      </c>
      <c r="BC8" s="10">
        <v>-7583</v>
      </c>
      <c r="BD8" s="10">
        <v>-8071</v>
      </c>
      <c r="BE8" s="10">
        <v>-30038</v>
      </c>
      <c r="BF8" s="10">
        <v>-7190</v>
      </c>
      <c r="BG8" s="10">
        <v>-22848</v>
      </c>
      <c r="BH8" s="10">
        <v>-8809</v>
      </c>
      <c r="BI8" s="10">
        <v>-14039</v>
      </c>
      <c r="BJ8" s="10">
        <v>-8403</v>
      </c>
      <c r="BK8" s="11">
        <v>-5636</v>
      </c>
    </row>
    <row r="9" spans="1:63" s="141" customFormat="1" ht="16.5" customHeight="1" x14ac:dyDescent="0.25">
      <c r="A9" s="67"/>
      <c r="B9" s="38" t="s">
        <v>113</v>
      </c>
      <c r="C9" s="71"/>
      <c r="D9" s="4"/>
      <c r="E9" s="4">
        <f t="shared" ref="E9:Z9" si="2">SUM(E5:E8)</f>
        <v>798671</v>
      </c>
      <c r="F9" s="4">
        <f t="shared" si="2"/>
        <v>214955</v>
      </c>
      <c r="G9" s="4">
        <f t="shared" si="2"/>
        <v>583716</v>
      </c>
      <c r="H9" s="4">
        <f t="shared" si="2"/>
        <v>218405</v>
      </c>
      <c r="I9" s="4">
        <f t="shared" si="2"/>
        <v>184336</v>
      </c>
      <c r="J9" s="4">
        <f t="shared" si="2"/>
        <v>180975</v>
      </c>
      <c r="K9" s="4">
        <f t="shared" si="2"/>
        <v>545246</v>
      </c>
      <c r="L9" s="4">
        <f t="shared" si="2"/>
        <v>148008</v>
      </c>
      <c r="M9" s="4">
        <f t="shared" si="2"/>
        <v>153362</v>
      </c>
      <c r="N9" s="4">
        <f t="shared" si="2"/>
        <v>122888</v>
      </c>
      <c r="O9" s="4">
        <f t="shared" si="2"/>
        <v>120988</v>
      </c>
      <c r="P9" s="4">
        <f t="shared" si="2"/>
        <v>441677</v>
      </c>
      <c r="Q9" s="4">
        <f t="shared" si="2"/>
        <v>124773</v>
      </c>
      <c r="R9" s="4">
        <f t="shared" si="2"/>
        <v>121602</v>
      </c>
      <c r="S9" s="4">
        <f t="shared" si="2"/>
        <v>98748</v>
      </c>
      <c r="T9" s="4">
        <f t="shared" si="2"/>
        <v>96554</v>
      </c>
      <c r="U9" s="4">
        <f t="shared" si="2"/>
        <v>302468</v>
      </c>
      <c r="V9" s="4">
        <f t="shared" si="2"/>
        <v>93683</v>
      </c>
      <c r="W9" s="4">
        <f t="shared" si="2"/>
        <v>230969</v>
      </c>
      <c r="X9" s="4">
        <f t="shared" si="2"/>
        <v>93683</v>
      </c>
      <c r="Y9" s="4">
        <f t="shared" si="2"/>
        <v>59162</v>
      </c>
      <c r="Z9" s="4">
        <f t="shared" si="2"/>
        <v>78124</v>
      </c>
      <c r="AA9" s="4">
        <v>379555</v>
      </c>
      <c r="AB9" s="4">
        <v>88007</v>
      </c>
      <c r="AC9" s="4">
        <v>291548</v>
      </c>
      <c r="AD9" s="4">
        <v>120105</v>
      </c>
      <c r="AE9" s="4">
        <v>87722</v>
      </c>
      <c r="AF9" s="4">
        <v>83721</v>
      </c>
      <c r="AG9" s="4">
        <v>370025</v>
      </c>
      <c r="AH9" s="4">
        <v>93743</v>
      </c>
      <c r="AI9" s="4">
        <v>276282</v>
      </c>
      <c r="AJ9" s="4">
        <v>88515</v>
      </c>
      <c r="AK9" s="4">
        <v>87825</v>
      </c>
      <c r="AL9" s="4">
        <v>99942</v>
      </c>
      <c r="AM9" s="4">
        <v>520095</v>
      </c>
      <c r="AN9" s="4">
        <v>112521</v>
      </c>
      <c r="AO9" s="4">
        <v>407574</v>
      </c>
      <c r="AP9" s="4">
        <v>106349</v>
      </c>
      <c r="AQ9" s="4">
        <v>142234</v>
      </c>
      <c r="AR9" s="4">
        <v>158991</v>
      </c>
      <c r="AS9" s="4">
        <v>672486</v>
      </c>
      <c r="AT9" s="4">
        <v>146299</v>
      </c>
      <c r="AU9" s="4">
        <v>481172</v>
      </c>
      <c r="AV9" s="4">
        <v>142491</v>
      </c>
      <c r="AW9" s="4">
        <v>162404</v>
      </c>
      <c r="AX9" s="4">
        <v>176277</v>
      </c>
      <c r="AY9" s="4">
        <v>782288</v>
      </c>
      <c r="AZ9" s="4">
        <v>182643</v>
      </c>
      <c r="BA9" s="4">
        <v>599645</v>
      </c>
      <c r="BB9" s="4">
        <v>206208</v>
      </c>
      <c r="BC9" s="4">
        <v>192938</v>
      </c>
      <c r="BD9" s="4">
        <v>200499</v>
      </c>
      <c r="BE9" s="4">
        <v>785896</v>
      </c>
      <c r="BF9" s="4">
        <v>180396</v>
      </c>
      <c r="BG9" s="4">
        <v>605500</v>
      </c>
      <c r="BH9" s="4">
        <v>220470</v>
      </c>
      <c r="BI9" s="4">
        <v>385030</v>
      </c>
      <c r="BJ9" s="4">
        <v>209041</v>
      </c>
      <c r="BK9" s="12">
        <v>175989</v>
      </c>
    </row>
    <row r="10" spans="1:63" s="139" customFormat="1" ht="16.5" customHeight="1" x14ac:dyDescent="0.25">
      <c r="A10" s="39"/>
      <c r="B10" s="37" t="s">
        <v>189</v>
      </c>
      <c r="C10" s="69"/>
      <c r="D10" s="10"/>
      <c r="E10" s="10">
        <v>-513583</v>
      </c>
      <c r="F10" s="10">
        <v>-131654</v>
      </c>
      <c r="G10" s="10">
        <v>-381929</v>
      </c>
      <c r="H10" s="10">
        <v>-138676</v>
      </c>
      <c r="I10" s="10">
        <v>-119830</v>
      </c>
      <c r="J10" s="10">
        <v>-123423</v>
      </c>
      <c r="K10" s="10">
        <v>-367068</v>
      </c>
      <c r="L10" s="10">
        <v>-96949</v>
      </c>
      <c r="M10" s="10">
        <v>-100150</v>
      </c>
      <c r="N10" s="10">
        <v>-86544</v>
      </c>
      <c r="O10" s="10">
        <v>-83425</v>
      </c>
      <c r="P10" s="10">
        <v>-315552</v>
      </c>
      <c r="Q10" s="10">
        <v>-81085</v>
      </c>
      <c r="R10" s="10">
        <v>-87320</v>
      </c>
      <c r="S10" s="10">
        <v>-72280</v>
      </c>
      <c r="T10" s="10">
        <v>-74867</v>
      </c>
      <c r="U10" s="10">
        <v>-215863</v>
      </c>
      <c r="V10" s="10">
        <v>-65279</v>
      </c>
      <c r="W10" s="10">
        <v>-166693</v>
      </c>
      <c r="X10" s="10">
        <v>-65279</v>
      </c>
      <c r="Y10" s="10">
        <v>-44032</v>
      </c>
      <c r="Z10" s="10">
        <v>-57382</v>
      </c>
      <c r="AA10" s="10">
        <v>-269213</v>
      </c>
      <c r="AB10" s="10">
        <v>-60948</v>
      </c>
      <c r="AC10" s="10">
        <v>-208265</v>
      </c>
      <c r="AD10" s="10">
        <v>-88145</v>
      </c>
      <c r="AE10" s="10">
        <v>-59655</v>
      </c>
      <c r="AF10" s="10">
        <v>-60465</v>
      </c>
      <c r="AG10" s="10">
        <v>-243133</v>
      </c>
      <c r="AH10" s="10">
        <v>61079</v>
      </c>
      <c r="AI10" s="10">
        <v>-66362</v>
      </c>
      <c r="AJ10" s="10">
        <v>57846</v>
      </c>
      <c r="AK10" s="10">
        <v>-60235</v>
      </c>
      <c r="AL10" s="10">
        <v>-63973</v>
      </c>
      <c r="AM10" s="10">
        <v>-379712</v>
      </c>
      <c r="AN10" s="10">
        <v>-80011</v>
      </c>
      <c r="AO10" s="10">
        <v>-299701</v>
      </c>
      <c r="AP10" s="10">
        <v>-73077</v>
      </c>
      <c r="AQ10" s="10">
        <v>-106005</v>
      </c>
      <c r="AR10" s="10">
        <v>-120619</v>
      </c>
      <c r="AS10" s="10">
        <v>-507955</v>
      </c>
      <c r="AT10" s="10">
        <v>-106664</v>
      </c>
      <c r="AU10" s="10">
        <v>-370664</v>
      </c>
      <c r="AV10" s="10">
        <v>-102924</v>
      </c>
      <c r="AW10" s="10">
        <v>-125986</v>
      </c>
      <c r="AX10" s="10">
        <v>-141754</v>
      </c>
      <c r="AY10" s="10">
        <v>-659849</v>
      </c>
      <c r="AZ10" s="10">
        <v>-145492</v>
      </c>
      <c r="BA10" s="10">
        <v>-514357</v>
      </c>
      <c r="BB10" s="10">
        <v>-158737</v>
      </c>
      <c r="BC10" s="10">
        <v>-186555</v>
      </c>
      <c r="BD10" s="10">
        <v>-169065</v>
      </c>
      <c r="BE10" s="10">
        <v>-584643</v>
      </c>
      <c r="BF10" s="10">
        <v>-156361</v>
      </c>
      <c r="BG10" s="10">
        <v>-428282</v>
      </c>
      <c r="BH10" s="10">
        <v>-155318</v>
      </c>
      <c r="BI10" s="10">
        <v>-272964</v>
      </c>
      <c r="BJ10" s="10">
        <v>-151695</v>
      </c>
      <c r="BK10" s="11">
        <v>-121269</v>
      </c>
    </row>
    <row r="11" spans="1:63" s="141" customFormat="1" ht="16.5" customHeight="1" x14ac:dyDescent="0.25">
      <c r="A11" s="67"/>
      <c r="B11" s="38" t="s">
        <v>114</v>
      </c>
      <c r="C11" s="71"/>
      <c r="D11" s="4"/>
      <c r="E11" s="4">
        <f t="shared" ref="E11:J11" si="3">SUM(E9:E10)</f>
        <v>285088</v>
      </c>
      <c r="F11" s="4">
        <f t="shared" si="3"/>
        <v>83301</v>
      </c>
      <c r="G11" s="4">
        <f t="shared" si="3"/>
        <v>201787</v>
      </c>
      <c r="H11" s="4">
        <f t="shared" si="3"/>
        <v>79729</v>
      </c>
      <c r="I11" s="4">
        <f t="shared" si="3"/>
        <v>64506</v>
      </c>
      <c r="J11" s="4">
        <f t="shared" si="3"/>
        <v>57552</v>
      </c>
      <c r="K11" s="4">
        <f t="shared" ref="K11:Y11" si="4">SUM(K9:K10)</f>
        <v>178178</v>
      </c>
      <c r="L11" s="4">
        <f t="shared" si="4"/>
        <v>51059</v>
      </c>
      <c r="M11" s="4">
        <f>SUM(M9:M10)</f>
        <v>53212</v>
      </c>
      <c r="N11" s="4">
        <f>SUM(N9:N10)</f>
        <v>36344</v>
      </c>
      <c r="O11" s="4">
        <f t="shared" si="4"/>
        <v>37563</v>
      </c>
      <c r="P11" s="4">
        <f>SUM(P9:P10)</f>
        <v>126125</v>
      </c>
      <c r="Q11" s="4">
        <f t="shared" si="4"/>
        <v>43688</v>
      </c>
      <c r="R11" s="4">
        <f t="shared" si="4"/>
        <v>34282</v>
      </c>
      <c r="S11" s="4">
        <f t="shared" si="4"/>
        <v>26468</v>
      </c>
      <c r="T11" s="4">
        <f t="shared" si="4"/>
        <v>21687</v>
      </c>
      <c r="U11" s="4">
        <f t="shared" si="4"/>
        <v>86605</v>
      </c>
      <c r="V11" s="4">
        <f t="shared" si="4"/>
        <v>28404</v>
      </c>
      <c r="W11" s="4">
        <f t="shared" si="4"/>
        <v>64276</v>
      </c>
      <c r="X11" s="4">
        <f t="shared" si="4"/>
        <v>28404</v>
      </c>
      <c r="Y11" s="4">
        <f t="shared" si="4"/>
        <v>15130</v>
      </c>
      <c r="Z11" s="4">
        <f>SUM(Z9:Z10)</f>
        <v>20742</v>
      </c>
      <c r="AA11" s="4">
        <v>110342</v>
      </c>
      <c r="AB11" s="4">
        <v>-27059</v>
      </c>
      <c r="AC11" s="4">
        <v>83283</v>
      </c>
      <c r="AD11" s="4">
        <v>31960</v>
      </c>
      <c r="AE11" s="4">
        <v>28067</v>
      </c>
      <c r="AF11" s="4">
        <v>23256</v>
      </c>
      <c r="AG11" s="4">
        <v>126892</v>
      </c>
      <c r="AH11" s="4">
        <v>32664</v>
      </c>
      <c r="AI11" s="4">
        <v>94228</v>
      </c>
      <c r="AJ11" s="4">
        <v>30669</v>
      </c>
      <c r="AK11" s="4">
        <v>27590</v>
      </c>
      <c r="AL11" s="4">
        <v>35969</v>
      </c>
      <c r="AM11" s="4">
        <v>140383</v>
      </c>
      <c r="AN11" s="4">
        <v>32510</v>
      </c>
      <c r="AO11" s="4">
        <v>107873</v>
      </c>
      <c r="AP11" s="4">
        <v>33272</v>
      </c>
      <c r="AQ11" s="4">
        <v>36229</v>
      </c>
      <c r="AR11" s="4">
        <v>38372</v>
      </c>
      <c r="AS11" s="4">
        <v>164531</v>
      </c>
      <c r="AT11" s="4">
        <v>39635</v>
      </c>
      <c r="AU11" s="4">
        <v>110508</v>
      </c>
      <c r="AV11" s="4">
        <v>39567</v>
      </c>
      <c r="AW11" s="4">
        <v>36418</v>
      </c>
      <c r="AX11" s="4">
        <v>34523</v>
      </c>
      <c r="AY11" s="4">
        <v>122439</v>
      </c>
      <c r="AZ11" s="4">
        <v>37151</v>
      </c>
      <c r="BA11" s="4">
        <v>85288</v>
      </c>
      <c r="BB11" s="4">
        <v>47471</v>
      </c>
      <c r="BC11" s="4">
        <v>6383</v>
      </c>
      <c r="BD11" s="4">
        <v>31434</v>
      </c>
      <c r="BE11" s="4">
        <v>201253</v>
      </c>
      <c r="BF11" s="4">
        <v>24035</v>
      </c>
      <c r="BG11" s="4">
        <v>177218</v>
      </c>
      <c r="BH11" s="4">
        <v>65152</v>
      </c>
      <c r="BI11" s="4">
        <v>112066</v>
      </c>
      <c r="BJ11" s="4">
        <v>57346</v>
      </c>
      <c r="BK11" s="12">
        <v>54720</v>
      </c>
    </row>
    <row r="12" spans="1:63" s="141" customFormat="1" ht="16.5" customHeight="1" x14ac:dyDescent="0.25">
      <c r="A12" s="67"/>
      <c r="B12" s="35" t="s">
        <v>192</v>
      </c>
      <c r="C12" s="64"/>
      <c r="D12" s="3"/>
      <c r="E12" s="3">
        <f t="shared" ref="E12" si="5">SUM(E13:E19)</f>
        <v>-114705</v>
      </c>
      <c r="F12" s="3">
        <f t="shared" ref="F12:H12" si="6">SUM(F13:F19)</f>
        <v>-32839</v>
      </c>
      <c r="G12" s="3">
        <f t="shared" si="6"/>
        <v>-81866</v>
      </c>
      <c r="H12" s="3">
        <f t="shared" si="6"/>
        <v>-28329</v>
      </c>
      <c r="I12" s="3">
        <f t="shared" ref="I12:T12" si="7">SUM(I13:I19)</f>
        <v>-30110</v>
      </c>
      <c r="J12" s="3">
        <f t="shared" si="7"/>
        <v>-23427</v>
      </c>
      <c r="K12" s="3">
        <f t="shared" si="7"/>
        <v>-85775</v>
      </c>
      <c r="L12" s="3">
        <f t="shared" si="7"/>
        <v>-23693</v>
      </c>
      <c r="M12" s="3">
        <f t="shared" si="7"/>
        <v>-26959</v>
      </c>
      <c r="N12" s="3">
        <f t="shared" si="7"/>
        <v>-14730</v>
      </c>
      <c r="O12" s="3">
        <f t="shared" si="7"/>
        <v>-20393</v>
      </c>
      <c r="P12" s="3">
        <f t="shared" si="7"/>
        <v>-72913</v>
      </c>
      <c r="Q12" s="3">
        <f t="shared" si="7"/>
        <v>-18695</v>
      </c>
      <c r="R12" s="3">
        <f t="shared" si="7"/>
        <v>-20599</v>
      </c>
      <c r="S12" s="3">
        <f t="shared" si="7"/>
        <v>-19443</v>
      </c>
      <c r="T12" s="3">
        <f t="shared" si="7"/>
        <v>-14176</v>
      </c>
      <c r="U12" s="3">
        <f t="shared" ref="U12:Z12" si="8">SUM(U13:U19)</f>
        <v>-73596</v>
      </c>
      <c r="V12" s="3">
        <f t="shared" si="8"/>
        <v>-21181</v>
      </c>
      <c r="W12" s="3">
        <f t="shared" si="8"/>
        <v>-54773</v>
      </c>
      <c r="X12" s="3">
        <f t="shared" si="8"/>
        <v>-21181</v>
      </c>
      <c r="Y12" s="3">
        <f t="shared" si="8"/>
        <v>-13827</v>
      </c>
      <c r="Z12" s="3">
        <f t="shared" si="8"/>
        <v>-19765</v>
      </c>
      <c r="AA12" s="3">
        <v>-72716</v>
      </c>
      <c r="AB12" s="3">
        <v>-17479</v>
      </c>
      <c r="AC12" s="3">
        <v>-56688</v>
      </c>
      <c r="AD12" s="3">
        <v>-21365</v>
      </c>
      <c r="AE12" s="3">
        <v>-19231</v>
      </c>
      <c r="AF12" s="3">
        <v>-16092</v>
      </c>
      <c r="AG12" s="3">
        <v>-80914</v>
      </c>
      <c r="AH12" s="3">
        <v>-23941</v>
      </c>
      <c r="AI12" s="3">
        <v>-56973</v>
      </c>
      <c r="AJ12" s="3">
        <v>-19160</v>
      </c>
      <c r="AK12" s="3">
        <v>-18051</v>
      </c>
      <c r="AL12" s="3">
        <v>-19762</v>
      </c>
      <c r="AM12" s="3">
        <v>-65708</v>
      </c>
      <c r="AN12" s="3">
        <v>-18115</v>
      </c>
      <c r="AO12" s="3">
        <v>-47593</v>
      </c>
      <c r="AP12" s="3">
        <v>-16579</v>
      </c>
      <c r="AQ12" s="3">
        <v>-16533</v>
      </c>
      <c r="AR12" s="3">
        <v>-14481</v>
      </c>
      <c r="AS12" s="3">
        <v>-69938</v>
      </c>
      <c r="AT12" s="3">
        <v>-23228</v>
      </c>
      <c r="AU12" s="3">
        <v>-70754</v>
      </c>
      <c r="AV12" s="3">
        <v>-24892</v>
      </c>
      <c r="AW12" s="3">
        <v>-24255</v>
      </c>
      <c r="AX12" s="3">
        <v>-21607</v>
      </c>
      <c r="AY12" s="3">
        <v>-100804</v>
      </c>
      <c r="AZ12" s="3">
        <v>-20690</v>
      </c>
      <c r="BA12" s="3">
        <v>-80114</v>
      </c>
      <c r="BB12" s="3">
        <v>-25918</v>
      </c>
      <c r="BC12" s="3">
        <v>-24364</v>
      </c>
      <c r="BD12" s="3">
        <v>-29832</v>
      </c>
      <c r="BE12" s="3">
        <v>-112103</v>
      </c>
      <c r="BF12" s="3">
        <v>-28747</v>
      </c>
      <c r="BG12" s="3">
        <v>83356</v>
      </c>
      <c r="BH12" s="3">
        <v>-31950</v>
      </c>
      <c r="BI12" s="3">
        <v>-51406</v>
      </c>
      <c r="BJ12" s="3">
        <v>-28307</v>
      </c>
      <c r="BK12" s="7">
        <v>-23099</v>
      </c>
    </row>
    <row r="13" spans="1:63" s="139" customFormat="1" ht="16.5" customHeight="1" x14ac:dyDescent="0.25">
      <c r="A13" s="39"/>
      <c r="B13" s="36" t="s">
        <v>190</v>
      </c>
      <c r="C13" s="66"/>
      <c r="D13" s="8"/>
      <c r="E13" s="8">
        <v>-67469</v>
      </c>
      <c r="F13" s="8">
        <v>-18388</v>
      </c>
      <c r="G13" s="8">
        <v>-49081</v>
      </c>
      <c r="H13" s="8">
        <v>-20125</v>
      </c>
      <c r="I13" s="8">
        <v>-16672</v>
      </c>
      <c r="J13" s="8">
        <v>-12284</v>
      </c>
      <c r="K13" s="8">
        <v>-48355</v>
      </c>
      <c r="L13" s="8">
        <v>-12500</v>
      </c>
      <c r="M13" s="8">
        <v>-16901</v>
      </c>
      <c r="N13" s="8">
        <v>-8529</v>
      </c>
      <c r="O13" s="8">
        <v>-10425</v>
      </c>
      <c r="P13" s="8">
        <v>-42474</v>
      </c>
      <c r="Q13" s="8">
        <v>-12073</v>
      </c>
      <c r="R13" s="8">
        <v>-10680</v>
      </c>
      <c r="S13" s="8">
        <v>-10184</v>
      </c>
      <c r="T13" s="8">
        <v>-9537</v>
      </c>
      <c r="U13" s="8">
        <v>-39995</v>
      </c>
      <c r="V13" s="8">
        <v>-10578</v>
      </c>
      <c r="W13" s="8">
        <v>-30872</v>
      </c>
      <c r="X13" s="8">
        <v>-10578</v>
      </c>
      <c r="Y13" s="8">
        <v>-9879</v>
      </c>
      <c r="Z13" s="8">
        <v>-10415</v>
      </c>
      <c r="AA13" s="8">
        <v>-45017</v>
      </c>
      <c r="AB13" s="8">
        <v>-10030</v>
      </c>
      <c r="AC13" s="8">
        <v>-34987</v>
      </c>
      <c r="AD13" s="8">
        <v>-10819</v>
      </c>
      <c r="AE13" s="8">
        <v>-11920</v>
      </c>
      <c r="AF13" s="8">
        <v>-12248</v>
      </c>
      <c r="AG13" s="8">
        <v>-53904</v>
      </c>
      <c r="AH13" s="8">
        <v>-12129</v>
      </c>
      <c r="AI13" s="8">
        <v>-41775</v>
      </c>
      <c r="AJ13" s="8">
        <v>-12573</v>
      </c>
      <c r="AK13" s="8">
        <v>-15743</v>
      </c>
      <c r="AL13" s="8">
        <v>-13459</v>
      </c>
      <c r="AM13" s="8">
        <v>-43839</v>
      </c>
      <c r="AN13" s="8">
        <v>-11091</v>
      </c>
      <c r="AO13" s="8">
        <v>-32748</v>
      </c>
      <c r="AP13" s="8">
        <v>-10167</v>
      </c>
      <c r="AQ13" s="8">
        <v>-11931</v>
      </c>
      <c r="AR13" s="8">
        <v>-10650</v>
      </c>
      <c r="AS13" s="8">
        <v>-57647</v>
      </c>
      <c r="AT13" s="8">
        <v>-12788</v>
      </c>
      <c r="AU13" s="8">
        <v>-44061</v>
      </c>
      <c r="AV13" s="8">
        <v>-14019</v>
      </c>
      <c r="AW13" s="8">
        <v>-15742</v>
      </c>
      <c r="AX13" s="8">
        <v>-14300</v>
      </c>
      <c r="AY13" s="8">
        <v>-57964</v>
      </c>
      <c r="AZ13" s="8">
        <v>-14915</v>
      </c>
      <c r="BA13" s="8">
        <v>-43049</v>
      </c>
      <c r="BB13" s="8">
        <v>-14864</v>
      </c>
      <c r="BC13" s="8">
        <v>-14967</v>
      </c>
      <c r="BD13" s="8">
        <v>-13218</v>
      </c>
      <c r="BE13" s="8">
        <v>-50033</v>
      </c>
      <c r="BF13" s="8">
        <v>-14910</v>
      </c>
      <c r="BG13" s="8">
        <v>-35123</v>
      </c>
      <c r="BH13" s="8">
        <v>-12440</v>
      </c>
      <c r="BI13" s="8">
        <v>-22683</v>
      </c>
      <c r="BJ13" s="8">
        <v>-12056</v>
      </c>
      <c r="BK13" s="9">
        <v>-10627</v>
      </c>
    </row>
    <row r="14" spans="1:63" s="139" customFormat="1" ht="16.5" customHeight="1" x14ac:dyDescent="0.25">
      <c r="A14" s="39"/>
      <c r="B14" s="37" t="s">
        <v>115</v>
      </c>
      <c r="C14" s="69"/>
      <c r="D14" s="10"/>
      <c r="E14" s="10">
        <v>-51500</v>
      </c>
      <c r="F14" s="10">
        <v>-14226</v>
      </c>
      <c r="G14" s="10">
        <v>-37274</v>
      </c>
      <c r="H14" s="10">
        <v>-11430</v>
      </c>
      <c r="I14" s="10">
        <v>-14412</v>
      </c>
      <c r="J14" s="10">
        <v>-11432</v>
      </c>
      <c r="K14" s="10">
        <v>-42667</v>
      </c>
      <c r="L14" s="10">
        <v>-10904</v>
      </c>
      <c r="M14" s="10">
        <v>-9496</v>
      </c>
      <c r="N14" s="10">
        <v>-11787</v>
      </c>
      <c r="O14" s="10">
        <v>-10480</v>
      </c>
      <c r="P14" s="10">
        <v>-38911</v>
      </c>
      <c r="Q14" s="8">
        <v>-11866</v>
      </c>
      <c r="R14" s="10">
        <v>-10037</v>
      </c>
      <c r="S14" s="10">
        <v>-9875</v>
      </c>
      <c r="T14" s="10">
        <v>-7133</v>
      </c>
      <c r="U14" s="10">
        <v>-39057</v>
      </c>
      <c r="V14" s="10">
        <v>-10413</v>
      </c>
      <c r="W14" s="10">
        <v>-29125</v>
      </c>
      <c r="X14" s="10">
        <v>-10413</v>
      </c>
      <c r="Y14" s="10">
        <v>-9974</v>
      </c>
      <c r="Z14" s="10">
        <v>-8738</v>
      </c>
      <c r="AA14" s="10">
        <v>-28837</v>
      </c>
      <c r="AB14" s="10">
        <v>-8076</v>
      </c>
      <c r="AC14" s="10">
        <v>-20761</v>
      </c>
      <c r="AD14" s="10">
        <v>-9825</v>
      </c>
      <c r="AE14" s="10">
        <v>-8286</v>
      </c>
      <c r="AF14" s="10">
        <v>-2650</v>
      </c>
      <c r="AG14" s="10">
        <v>-29982</v>
      </c>
      <c r="AH14" s="10">
        <v>-8943</v>
      </c>
      <c r="AI14" s="10">
        <v>-21039</v>
      </c>
      <c r="AJ14" s="10">
        <v>-4944</v>
      </c>
      <c r="AK14" s="10">
        <v>-6798</v>
      </c>
      <c r="AL14" s="10">
        <v>-9297</v>
      </c>
      <c r="AM14" s="10">
        <v>-43159</v>
      </c>
      <c r="AN14" s="10">
        <v>-12373</v>
      </c>
      <c r="AO14" s="10">
        <v>-30786</v>
      </c>
      <c r="AP14" s="10">
        <v>-11023</v>
      </c>
      <c r="AQ14" s="10">
        <v>-11350</v>
      </c>
      <c r="AR14" s="10">
        <v>-8413</v>
      </c>
      <c r="AS14" s="10">
        <v>-29984</v>
      </c>
      <c r="AT14" s="10">
        <v>-8973</v>
      </c>
      <c r="AU14" s="10">
        <v>-20987</v>
      </c>
      <c r="AV14" s="10">
        <v>-7111</v>
      </c>
      <c r="AW14" s="10">
        <v>-7152</v>
      </c>
      <c r="AX14" s="10">
        <v>-6724</v>
      </c>
      <c r="AY14" s="10">
        <v>-36733</v>
      </c>
      <c r="AZ14" s="10">
        <v>-7692</v>
      </c>
      <c r="BA14" s="10">
        <v>-29041</v>
      </c>
      <c r="BB14" s="10">
        <v>-7387</v>
      </c>
      <c r="BC14" s="10">
        <v>-10313</v>
      </c>
      <c r="BD14" s="10">
        <v>-11341</v>
      </c>
      <c r="BE14" s="10">
        <v>-49736</v>
      </c>
      <c r="BF14" s="10">
        <v>-11817</v>
      </c>
      <c r="BG14" s="10">
        <v>-37919</v>
      </c>
      <c r="BH14" s="10">
        <v>-14253</v>
      </c>
      <c r="BI14" s="10">
        <v>-23666</v>
      </c>
      <c r="BJ14" s="10">
        <v>-12929</v>
      </c>
      <c r="BK14" s="11">
        <v>-10737</v>
      </c>
    </row>
    <row r="15" spans="1:63" s="139" customFormat="1" ht="16.5" customHeight="1" x14ac:dyDescent="0.25">
      <c r="A15" s="39"/>
      <c r="B15" s="36" t="s">
        <v>116</v>
      </c>
      <c r="C15" s="66"/>
      <c r="D15" s="8"/>
      <c r="E15" s="8">
        <v>-580</v>
      </c>
      <c r="F15" s="8">
        <v>-158</v>
      </c>
      <c r="G15" s="8">
        <v>-422</v>
      </c>
      <c r="H15" s="8">
        <v>-172</v>
      </c>
      <c r="I15" s="8">
        <v>-146</v>
      </c>
      <c r="J15" s="8">
        <v>-104</v>
      </c>
      <c r="K15" s="8">
        <v>-461</v>
      </c>
      <c r="L15" s="8">
        <v>-78</v>
      </c>
      <c r="M15" s="8">
        <v>-115</v>
      </c>
      <c r="N15" s="8">
        <v>-146</v>
      </c>
      <c r="O15" s="8">
        <v>-122</v>
      </c>
      <c r="P15" s="8">
        <v>-691</v>
      </c>
      <c r="Q15" s="8">
        <v>-195</v>
      </c>
      <c r="R15" s="8">
        <v>-171</v>
      </c>
      <c r="S15" s="8">
        <v>-52</v>
      </c>
      <c r="T15" s="8">
        <v>-273</v>
      </c>
      <c r="U15" s="8">
        <v>-437</v>
      </c>
      <c r="V15" s="8">
        <v>-142</v>
      </c>
      <c r="W15" s="8">
        <v>-344</v>
      </c>
      <c r="X15" s="8">
        <v>-142</v>
      </c>
      <c r="Y15" s="8">
        <v>-102</v>
      </c>
      <c r="Z15" s="8">
        <v>-100</v>
      </c>
      <c r="AA15" s="8">
        <v>-354</v>
      </c>
      <c r="AB15" s="8">
        <v>-51</v>
      </c>
      <c r="AC15" s="8">
        <v>-303</v>
      </c>
      <c r="AD15" s="8">
        <v>-45</v>
      </c>
      <c r="AE15" s="8">
        <v>-11</v>
      </c>
      <c r="AF15" s="8">
        <v>-247</v>
      </c>
      <c r="AG15" s="8">
        <v>-1130</v>
      </c>
      <c r="AH15" s="8">
        <v>-226</v>
      </c>
      <c r="AI15" s="8">
        <v>-904</v>
      </c>
      <c r="AJ15" s="8">
        <v>-192</v>
      </c>
      <c r="AK15" s="8">
        <v>-187</v>
      </c>
      <c r="AL15" s="8">
        <v>-525</v>
      </c>
      <c r="AM15" s="8">
        <v>-619</v>
      </c>
      <c r="AN15" s="8">
        <v>-57</v>
      </c>
      <c r="AO15" s="8">
        <v>-562</v>
      </c>
      <c r="AP15" s="8">
        <v>-63</v>
      </c>
      <c r="AQ15" s="8">
        <v>-228</v>
      </c>
      <c r="AR15" s="8">
        <v>-271</v>
      </c>
      <c r="AS15" s="8">
        <v>-2106</v>
      </c>
      <c r="AT15" s="8">
        <v>-229</v>
      </c>
      <c r="AU15" s="8">
        <v>-1811</v>
      </c>
      <c r="AV15" s="8">
        <v>-708</v>
      </c>
      <c r="AW15" s="8">
        <v>-620</v>
      </c>
      <c r="AX15" s="8">
        <v>-483</v>
      </c>
      <c r="AY15" s="8">
        <v>-1966</v>
      </c>
      <c r="AZ15" s="8">
        <v>-235</v>
      </c>
      <c r="BA15" s="8">
        <v>-1731</v>
      </c>
      <c r="BB15" s="8">
        <v>-447</v>
      </c>
      <c r="BC15" s="8">
        <v>-451</v>
      </c>
      <c r="BD15" s="8">
        <v>-833</v>
      </c>
      <c r="BE15" s="8">
        <v>-1743</v>
      </c>
      <c r="BF15" s="8">
        <v>-212</v>
      </c>
      <c r="BG15" s="8">
        <v>-1531</v>
      </c>
      <c r="BH15" s="8">
        <v>-322</v>
      </c>
      <c r="BI15" s="8">
        <v>-1209</v>
      </c>
      <c r="BJ15" s="8">
        <v>-283</v>
      </c>
      <c r="BK15" s="9">
        <v>-926</v>
      </c>
    </row>
    <row r="16" spans="1:63" s="139" customFormat="1" ht="16.5" customHeight="1" x14ac:dyDescent="0.25">
      <c r="A16" s="39"/>
      <c r="B16" s="37" t="s">
        <v>117</v>
      </c>
      <c r="C16" s="69"/>
      <c r="D16" s="10"/>
      <c r="E16" s="10">
        <v>-1205</v>
      </c>
      <c r="F16" s="10">
        <v>-283</v>
      </c>
      <c r="G16" s="10">
        <v>-922</v>
      </c>
      <c r="H16" s="10">
        <v>-343</v>
      </c>
      <c r="I16" s="10">
        <v>-275</v>
      </c>
      <c r="J16" s="10">
        <v>-304</v>
      </c>
      <c r="K16" s="10">
        <v>-1239</v>
      </c>
      <c r="L16" s="10">
        <v>-355</v>
      </c>
      <c r="M16" s="10">
        <v>-336</v>
      </c>
      <c r="N16" s="10">
        <v>-283</v>
      </c>
      <c r="O16" s="10">
        <v>-265</v>
      </c>
      <c r="P16" s="10">
        <v>-1057</v>
      </c>
      <c r="Q16" s="10">
        <v>-262</v>
      </c>
      <c r="R16" s="10">
        <v>-264</v>
      </c>
      <c r="S16" s="10">
        <v>-267</v>
      </c>
      <c r="T16" s="10">
        <v>-264</v>
      </c>
      <c r="U16" s="10">
        <v>-1264</v>
      </c>
      <c r="V16" s="10">
        <v>-304</v>
      </c>
      <c r="W16" s="10">
        <v>-962</v>
      </c>
      <c r="X16" s="10">
        <v>-304</v>
      </c>
      <c r="Y16" s="10">
        <v>-326</v>
      </c>
      <c r="Z16" s="10">
        <v>-332</v>
      </c>
      <c r="AA16" s="10">
        <v>-1345</v>
      </c>
      <c r="AB16" s="10">
        <v>-351</v>
      </c>
      <c r="AC16" s="10">
        <v>-994</v>
      </c>
      <c r="AD16" s="10">
        <v>-364</v>
      </c>
      <c r="AE16" s="10">
        <v>-249</v>
      </c>
      <c r="AF16" s="10">
        <v>-381</v>
      </c>
      <c r="AG16" s="10">
        <v>-2285</v>
      </c>
      <c r="AH16" s="10">
        <v>-621</v>
      </c>
      <c r="AI16" s="10">
        <v>-1664</v>
      </c>
      <c r="AJ16" s="10">
        <v>-667</v>
      </c>
      <c r="AK16" s="10">
        <v>-480</v>
      </c>
      <c r="AL16" s="10">
        <v>-517</v>
      </c>
      <c r="AM16" s="10">
        <v>-2156</v>
      </c>
      <c r="AN16" s="10">
        <v>-540</v>
      </c>
      <c r="AO16" s="10">
        <v>-1616</v>
      </c>
      <c r="AP16" s="10">
        <v>-517</v>
      </c>
      <c r="AQ16" s="10">
        <v>-547</v>
      </c>
      <c r="AR16" s="10">
        <v>-552</v>
      </c>
      <c r="AS16" s="10">
        <v>-2922</v>
      </c>
      <c r="AT16" s="10">
        <v>-563</v>
      </c>
      <c r="AU16" s="10">
        <v>-2357</v>
      </c>
      <c r="AV16" s="10">
        <v>-591</v>
      </c>
      <c r="AW16" s="10">
        <v>-888</v>
      </c>
      <c r="AX16" s="10">
        <v>-878</v>
      </c>
      <c r="AY16" s="10">
        <v>-3291</v>
      </c>
      <c r="AZ16" s="10">
        <v>-903</v>
      </c>
      <c r="BA16" s="10">
        <v>-2388</v>
      </c>
      <c r="BB16" s="10">
        <v>-827</v>
      </c>
      <c r="BC16" s="10">
        <v>-762</v>
      </c>
      <c r="BD16" s="10">
        <v>-799</v>
      </c>
      <c r="BE16" s="10">
        <v>-2505</v>
      </c>
      <c r="BF16" s="10">
        <v>-690</v>
      </c>
      <c r="BG16" s="10">
        <v>-1815</v>
      </c>
      <c r="BH16" s="10">
        <v>-641</v>
      </c>
      <c r="BI16" s="10">
        <v>-1174</v>
      </c>
      <c r="BJ16" s="10">
        <v>-604</v>
      </c>
      <c r="BK16" s="11">
        <v>-570</v>
      </c>
    </row>
    <row r="17" spans="1:63" s="137" customFormat="1" x14ac:dyDescent="0.25">
      <c r="A17" s="20"/>
      <c r="B17" s="36" t="s">
        <v>96</v>
      </c>
      <c r="C17" s="66"/>
      <c r="D17" s="8"/>
      <c r="E17" s="8">
        <v>-3244</v>
      </c>
      <c r="F17" s="8">
        <v>-2128</v>
      </c>
      <c r="G17" s="8">
        <v>-1116</v>
      </c>
      <c r="H17" s="8">
        <v>-807</v>
      </c>
      <c r="I17" s="13">
        <v>-309</v>
      </c>
      <c r="J17" s="13" t="s">
        <v>34</v>
      </c>
      <c r="K17" s="8">
        <v>298</v>
      </c>
      <c r="L17" s="8">
        <v>275</v>
      </c>
      <c r="M17" s="8">
        <v>33</v>
      </c>
      <c r="N17" s="8">
        <v>-3</v>
      </c>
      <c r="O17" s="8">
        <v>-3</v>
      </c>
      <c r="P17" s="8">
        <v>2575</v>
      </c>
      <c r="Q17" s="8">
        <v>683</v>
      </c>
      <c r="R17" s="8">
        <v>-2</v>
      </c>
      <c r="S17" s="8">
        <v>-5</v>
      </c>
      <c r="T17" s="8">
        <v>1899</v>
      </c>
      <c r="U17" s="8">
        <v>156</v>
      </c>
      <c r="V17" s="8">
        <v>-3</v>
      </c>
      <c r="W17" s="8">
        <v>-8</v>
      </c>
      <c r="X17" s="8">
        <v>-3</v>
      </c>
      <c r="Y17" s="8">
        <v>-2</v>
      </c>
      <c r="Z17" s="8">
        <v>-3</v>
      </c>
      <c r="AA17" s="8">
        <v>-372</v>
      </c>
      <c r="AB17" s="8">
        <v>-223</v>
      </c>
      <c r="AC17" s="8">
        <v>-149</v>
      </c>
      <c r="AD17" s="8">
        <v>-3</v>
      </c>
      <c r="AE17" s="8">
        <v>-3</v>
      </c>
      <c r="AF17" s="8">
        <v>-143</v>
      </c>
      <c r="AG17" s="8">
        <v>85</v>
      </c>
      <c r="AH17" s="8">
        <v>-62</v>
      </c>
      <c r="AI17" s="8">
        <v>147</v>
      </c>
      <c r="AJ17" s="8">
        <v>-36</v>
      </c>
      <c r="AK17" s="8">
        <v>118</v>
      </c>
      <c r="AL17" s="8">
        <v>65</v>
      </c>
      <c r="AM17" s="8">
        <v>1263</v>
      </c>
      <c r="AN17" s="8">
        <v>-36</v>
      </c>
      <c r="AO17" s="8">
        <v>1299</v>
      </c>
      <c r="AP17" s="8">
        <v>57</v>
      </c>
      <c r="AQ17" s="8">
        <v>1400</v>
      </c>
      <c r="AR17" s="8">
        <v>-158</v>
      </c>
      <c r="AS17" s="8">
        <v>861</v>
      </c>
      <c r="AT17" s="8">
        <v>17</v>
      </c>
      <c r="AU17" s="8">
        <v>952</v>
      </c>
      <c r="AV17" s="8">
        <v>1284</v>
      </c>
      <c r="AW17" s="8">
        <v>-100</v>
      </c>
      <c r="AX17" s="8">
        <v>-232</v>
      </c>
      <c r="AY17" s="8">
        <v>-2067</v>
      </c>
      <c r="AZ17" s="8">
        <v>-649</v>
      </c>
      <c r="BA17" s="8">
        <v>-1418</v>
      </c>
      <c r="BB17" s="8">
        <v>-124</v>
      </c>
      <c r="BC17" s="8">
        <v>-451</v>
      </c>
      <c r="BD17" s="8">
        <v>-238</v>
      </c>
      <c r="BE17" s="8">
        <v>248</v>
      </c>
      <c r="BF17" s="8">
        <v>1039</v>
      </c>
      <c r="BG17" s="8">
        <v>-791</v>
      </c>
      <c r="BH17" s="8">
        <v>-389</v>
      </c>
      <c r="BI17" s="8">
        <v>-402</v>
      </c>
      <c r="BJ17" s="8">
        <v>-391</v>
      </c>
      <c r="BK17" s="9">
        <v>-11</v>
      </c>
    </row>
    <row r="18" spans="1:63" s="137" customFormat="1" x14ac:dyDescent="0.25">
      <c r="A18" s="20"/>
      <c r="B18" s="37" t="s">
        <v>118</v>
      </c>
      <c r="C18" s="69"/>
      <c r="D18" s="10"/>
      <c r="E18" s="10" t="s">
        <v>34</v>
      </c>
      <c r="F18" s="10" t="s">
        <v>34</v>
      </c>
      <c r="G18" s="10" t="s">
        <v>34</v>
      </c>
      <c r="H18" s="10" t="s">
        <v>34</v>
      </c>
      <c r="I18" s="10" t="s">
        <v>34</v>
      </c>
      <c r="J18" s="10" t="s">
        <v>34</v>
      </c>
      <c r="K18" s="10" t="s">
        <v>34</v>
      </c>
      <c r="L18" s="10"/>
      <c r="M18" s="10" t="s">
        <v>34</v>
      </c>
      <c r="N18" s="10" t="s">
        <v>34</v>
      </c>
      <c r="O18" s="10" t="s">
        <v>34</v>
      </c>
      <c r="P18" s="10" t="s">
        <v>34</v>
      </c>
      <c r="Q18" s="10" t="s">
        <v>34</v>
      </c>
      <c r="R18" s="10" t="s">
        <v>34</v>
      </c>
      <c r="S18" s="10" t="s">
        <v>34</v>
      </c>
      <c r="T18" s="10" t="s">
        <v>34</v>
      </c>
      <c r="U18" s="10" t="s">
        <v>34</v>
      </c>
      <c r="V18" s="10">
        <v>0</v>
      </c>
      <c r="W18" s="10">
        <v>0</v>
      </c>
      <c r="X18" s="10" t="s">
        <v>34</v>
      </c>
      <c r="Y18" s="10" t="s">
        <v>34</v>
      </c>
      <c r="Z18" s="10" t="s">
        <v>34</v>
      </c>
      <c r="AA18" s="10" t="s">
        <v>34</v>
      </c>
      <c r="AB18" s="10" t="s">
        <v>34</v>
      </c>
      <c r="AC18" s="10">
        <v>0</v>
      </c>
      <c r="AD18" s="10" t="s">
        <v>34</v>
      </c>
      <c r="AE18" s="10" t="s">
        <v>34</v>
      </c>
      <c r="AF18" s="10" t="s">
        <v>34</v>
      </c>
      <c r="AG18" s="10">
        <v>0</v>
      </c>
      <c r="AH18" s="10"/>
      <c r="AI18" s="10">
        <v>0</v>
      </c>
      <c r="AJ18" s="10" t="s">
        <v>34</v>
      </c>
      <c r="AK18" s="10" t="s">
        <v>34</v>
      </c>
      <c r="AL18" s="10" t="s">
        <v>34</v>
      </c>
      <c r="AM18" s="10">
        <v>-82</v>
      </c>
      <c r="AN18" s="10" t="s">
        <v>34</v>
      </c>
      <c r="AO18" s="10">
        <v>-82</v>
      </c>
      <c r="AP18" s="10" t="s">
        <v>34</v>
      </c>
      <c r="AQ18" s="10" t="s">
        <v>34</v>
      </c>
      <c r="AR18" s="10">
        <v>-82</v>
      </c>
      <c r="AS18" s="10">
        <v>-493</v>
      </c>
      <c r="AT18" s="10">
        <v>-123</v>
      </c>
      <c r="AU18" s="10">
        <v>-370</v>
      </c>
      <c r="AV18" s="10">
        <v>-124</v>
      </c>
      <c r="AW18" s="10">
        <v>-123</v>
      </c>
      <c r="AX18" s="10">
        <v>-123</v>
      </c>
      <c r="AY18" s="10">
        <v>-493</v>
      </c>
      <c r="AZ18" s="10">
        <v>-123</v>
      </c>
      <c r="BA18" s="10">
        <v>-370</v>
      </c>
      <c r="BB18" s="10">
        <v>-317</v>
      </c>
      <c r="BC18" s="10">
        <v>-123</v>
      </c>
      <c r="BD18" s="10">
        <v>-123</v>
      </c>
      <c r="BE18" s="10">
        <v>-940</v>
      </c>
      <c r="BF18" s="10">
        <v>-124</v>
      </c>
      <c r="BG18" s="10">
        <v>-816</v>
      </c>
      <c r="BH18" s="10">
        <v>-313</v>
      </c>
      <c r="BI18" s="10">
        <v>-503</v>
      </c>
      <c r="BJ18" s="10">
        <v>-231</v>
      </c>
      <c r="BK18" s="11">
        <v>-272</v>
      </c>
    </row>
    <row r="19" spans="1:63" s="137" customFormat="1" ht="25.5" customHeight="1" x14ac:dyDescent="0.25">
      <c r="A19" s="20"/>
      <c r="B19" s="36" t="s">
        <v>191</v>
      </c>
      <c r="C19" s="8"/>
      <c r="D19" s="8"/>
      <c r="E19" s="8">
        <f>13509-4216</f>
        <v>9293</v>
      </c>
      <c r="F19" s="8">
        <f>6219-3875</f>
        <v>2344</v>
      </c>
      <c r="G19" s="8">
        <f>-341+7290</f>
        <v>6949</v>
      </c>
      <c r="H19" s="8">
        <f>1642+2906</f>
        <v>4548</v>
      </c>
      <c r="I19" s="8">
        <f>-778+2482</f>
        <v>1704</v>
      </c>
      <c r="J19" s="8">
        <f>-1205+1902</f>
        <v>697</v>
      </c>
      <c r="K19" s="8">
        <f>2344+4305</f>
        <v>6649</v>
      </c>
      <c r="L19" s="8">
        <f>-877+746</f>
        <v>-131</v>
      </c>
      <c r="M19" s="8">
        <f>938-1082</f>
        <v>-144</v>
      </c>
      <c r="N19" s="8">
        <f>4303+1715</f>
        <v>6018</v>
      </c>
      <c r="O19" s="8">
        <f>906-4</f>
        <v>902</v>
      </c>
      <c r="P19" s="8">
        <f>3595+4050</f>
        <v>7645</v>
      </c>
      <c r="Q19" s="8">
        <f>3570+1448</f>
        <v>5018</v>
      </c>
      <c r="R19" s="8">
        <f>39+516</f>
        <v>555</v>
      </c>
      <c r="S19" s="8">
        <f>954-14</f>
        <v>940</v>
      </c>
      <c r="T19" s="8">
        <v>1132</v>
      </c>
      <c r="U19" s="8">
        <f>6044+957</f>
        <v>7001</v>
      </c>
      <c r="V19" s="8">
        <f>308-49</f>
        <v>259</v>
      </c>
      <c r="W19" s="8">
        <f>477+6061</f>
        <v>6538</v>
      </c>
      <c r="X19" s="8">
        <f>308-49</f>
        <v>259</v>
      </c>
      <c r="Y19" s="8">
        <f>6491-35</f>
        <v>6456</v>
      </c>
      <c r="Z19" s="8">
        <f>-381+204</f>
        <v>-177</v>
      </c>
      <c r="AA19" s="8">
        <v>3209</v>
      </c>
      <c r="AB19" s="8">
        <v>1252</v>
      </c>
      <c r="AC19" s="8">
        <v>506</v>
      </c>
      <c r="AD19" s="8">
        <v>-309</v>
      </c>
      <c r="AE19" s="8">
        <v>1238</v>
      </c>
      <c r="AF19" s="8">
        <v>-423</v>
      </c>
      <c r="AG19" s="8">
        <v>6302</v>
      </c>
      <c r="AH19" s="8">
        <v>-1960</v>
      </c>
      <c r="AI19" s="8">
        <v>8262</v>
      </c>
      <c r="AJ19" s="8">
        <v>-748</v>
      </c>
      <c r="AK19" s="8">
        <v>5039</v>
      </c>
      <c r="AL19" s="8">
        <v>3971</v>
      </c>
      <c r="AM19" s="8">
        <v>4033</v>
      </c>
      <c r="AN19" s="8">
        <v>593</v>
      </c>
      <c r="AO19" s="8">
        <v>3440</v>
      </c>
      <c r="AP19" s="8">
        <v>782</v>
      </c>
      <c r="AQ19" s="8">
        <v>877</v>
      </c>
      <c r="AR19" s="8">
        <v>1781</v>
      </c>
      <c r="AS19" s="8">
        <v>472</v>
      </c>
      <c r="AT19" s="8">
        <v>-569</v>
      </c>
      <c r="AU19" s="8">
        <v>-2120</v>
      </c>
      <c r="AV19" s="8">
        <v>-3623</v>
      </c>
      <c r="AW19" s="8">
        <v>370</v>
      </c>
      <c r="AX19" s="8">
        <v>1133</v>
      </c>
      <c r="AY19" s="8">
        <v>1710</v>
      </c>
      <c r="AZ19" s="8">
        <v>3827</v>
      </c>
      <c r="BA19" s="8">
        <v>-2117</v>
      </c>
      <c r="BB19" s="8">
        <v>-1952</v>
      </c>
      <c r="BC19" s="8">
        <v>3115</v>
      </c>
      <c r="BD19" s="8">
        <v>-3280</v>
      </c>
      <c r="BE19" s="8">
        <v>-7394</v>
      </c>
      <c r="BF19" s="8">
        <v>-2033</v>
      </c>
      <c r="BG19" s="8">
        <v>-5361</v>
      </c>
      <c r="BH19" s="8">
        <v>-3592</v>
      </c>
      <c r="BI19" s="8">
        <v>-1769</v>
      </c>
      <c r="BJ19" s="8">
        <v>-1813</v>
      </c>
      <c r="BK19" s="8">
        <v>44</v>
      </c>
    </row>
    <row r="20" spans="1:63" s="140" customFormat="1" x14ac:dyDescent="0.25">
      <c r="A20" s="63"/>
      <c r="B20" s="35" t="s">
        <v>119</v>
      </c>
      <c r="C20" s="6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 t="s">
        <v>34</v>
      </c>
      <c r="T20" s="3" t="s">
        <v>34</v>
      </c>
      <c r="U20" s="3" t="s">
        <v>34</v>
      </c>
      <c r="V20" s="3" t="s">
        <v>34</v>
      </c>
      <c r="W20" s="3" t="s">
        <v>34</v>
      </c>
      <c r="X20" s="3" t="s">
        <v>34</v>
      </c>
      <c r="Y20" s="3" t="s">
        <v>34</v>
      </c>
      <c r="Z20" s="3" t="s">
        <v>34</v>
      </c>
      <c r="AA20" s="3" t="s">
        <v>34</v>
      </c>
      <c r="AB20" s="3" t="s">
        <v>34</v>
      </c>
      <c r="AC20" s="3" t="s">
        <v>34</v>
      </c>
      <c r="AD20" s="3" t="s">
        <v>34</v>
      </c>
      <c r="AE20" s="3" t="s">
        <v>34</v>
      </c>
      <c r="AF20" s="3" t="s">
        <v>34</v>
      </c>
      <c r="AG20" s="3" t="s">
        <v>34</v>
      </c>
      <c r="AH20" s="3" t="s">
        <v>34</v>
      </c>
      <c r="AI20" s="3" t="s">
        <v>34</v>
      </c>
      <c r="AJ20" s="3" t="s">
        <v>34</v>
      </c>
      <c r="AK20" s="3"/>
      <c r="AL20" s="3" t="s">
        <v>34</v>
      </c>
      <c r="AM20" s="3">
        <v>0</v>
      </c>
      <c r="AN20" s="3" t="s">
        <v>34</v>
      </c>
      <c r="AO20" s="3">
        <v>0</v>
      </c>
      <c r="AP20" s="3" t="s">
        <v>34</v>
      </c>
      <c r="AQ20" s="3" t="s">
        <v>34</v>
      </c>
      <c r="AR20" s="3" t="s">
        <v>34</v>
      </c>
      <c r="AS20" s="3" t="s">
        <v>34</v>
      </c>
      <c r="AT20" s="3" t="s">
        <v>34</v>
      </c>
      <c r="AU20" s="3" t="s">
        <v>34</v>
      </c>
      <c r="AV20" s="3" t="s">
        <v>34</v>
      </c>
      <c r="AW20" s="3" t="s">
        <v>34</v>
      </c>
      <c r="AX20" s="3" t="s">
        <v>34</v>
      </c>
      <c r="AY20" s="3" t="s">
        <v>34</v>
      </c>
      <c r="AZ20" s="3" t="s">
        <v>34</v>
      </c>
      <c r="BA20" s="3" t="s">
        <v>34</v>
      </c>
      <c r="BB20" s="3" t="s">
        <v>34</v>
      </c>
      <c r="BC20" s="3" t="s">
        <v>34</v>
      </c>
      <c r="BD20" s="3" t="s">
        <v>34</v>
      </c>
      <c r="BE20" s="3" t="s">
        <v>34</v>
      </c>
      <c r="BF20" s="3" t="s">
        <v>34</v>
      </c>
      <c r="BG20" s="3" t="s">
        <v>34</v>
      </c>
      <c r="BH20" s="3" t="s">
        <v>34</v>
      </c>
      <c r="BI20" s="3" t="s">
        <v>34</v>
      </c>
      <c r="BJ20" s="3" t="s">
        <v>34</v>
      </c>
      <c r="BK20" s="7" t="s">
        <v>34</v>
      </c>
    </row>
    <row r="21" spans="1:63" s="140" customFormat="1" x14ac:dyDescent="0.25">
      <c r="A21" s="63"/>
      <c r="B21" s="38" t="s">
        <v>120</v>
      </c>
      <c r="C21" s="71"/>
      <c r="D21" s="4"/>
      <c r="E21" s="4">
        <f t="shared" ref="E21:F21" si="9">SUM(E11:E12)</f>
        <v>170383</v>
      </c>
      <c r="F21" s="4">
        <f t="shared" si="9"/>
        <v>50462</v>
      </c>
      <c r="G21" s="4">
        <f>SUM(G11:G12)</f>
        <v>119921</v>
      </c>
      <c r="H21" s="4">
        <f>SUM(H11:H12)</f>
        <v>51400</v>
      </c>
      <c r="I21" s="4">
        <f t="shared" ref="I21:N21" si="10">SUM(I11:I12)</f>
        <v>34396</v>
      </c>
      <c r="J21" s="4">
        <f t="shared" si="10"/>
        <v>34125</v>
      </c>
      <c r="K21" s="4">
        <f t="shared" si="10"/>
        <v>92403</v>
      </c>
      <c r="L21" s="4">
        <f t="shared" si="10"/>
        <v>27366</v>
      </c>
      <c r="M21" s="4">
        <f t="shared" si="10"/>
        <v>26253</v>
      </c>
      <c r="N21" s="4">
        <f t="shared" si="10"/>
        <v>21614</v>
      </c>
      <c r="O21" s="4">
        <f t="shared" ref="O21:U21" si="11">SUM(O11:O12)</f>
        <v>17170</v>
      </c>
      <c r="P21" s="4">
        <f t="shared" si="11"/>
        <v>53212</v>
      </c>
      <c r="Q21" s="4">
        <f t="shared" si="11"/>
        <v>24993</v>
      </c>
      <c r="R21" s="4">
        <f t="shared" si="11"/>
        <v>13683</v>
      </c>
      <c r="S21" s="4">
        <f t="shared" si="11"/>
        <v>7025</v>
      </c>
      <c r="T21" s="4">
        <f t="shared" si="11"/>
        <v>7511</v>
      </c>
      <c r="U21" s="4">
        <f t="shared" si="11"/>
        <v>13009</v>
      </c>
      <c r="V21" s="4">
        <f>SUM(V11:V12)</f>
        <v>7223</v>
      </c>
      <c r="W21" s="4">
        <f>SUM(W11:W12)</f>
        <v>9503</v>
      </c>
      <c r="X21" s="4">
        <f t="shared" ref="X21:Z21" si="12">SUM(X11:X12)</f>
        <v>7223</v>
      </c>
      <c r="Y21" s="4">
        <f t="shared" si="12"/>
        <v>1303</v>
      </c>
      <c r="Z21" s="4">
        <f t="shared" si="12"/>
        <v>977</v>
      </c>
      <c r="AA21" s="4">
        <v>37626</v>
      </c>
      <c r="AB21" s="4">
        <v>9580</v>
      </c>
      <c r="AC21" s="4">
        <v>28046</v>
      </c>
      <c r="AD21" s="4">
        <v>12046</v>
      </c>
      <c r="AE21" s="4">
        <v>8836</v>
      </c>
      <c r="AF21" s="4">
        <v>7164</v>
      </c>
      <c r="AG21" s="4">
        <v>45978</v>
      </c>
      <c r="AH21" s="4">
        <v>8723</v>
      </c>
      <c r="AI21" s="4">
        <v>37255</v>
      </c>
      <c r="AJ21" s="4">
        <v>11509</v>
      </c>
      <c r="AK21" s="4">
        <v>9539</v>
      </c>
      <c r="AL21" s="4">
        <v>16207</v>
      </c>
      <c r="AM21" s="4">
        <v>74675</v>
      </c>
      <c r="AN21" s="4">
        <v>14395</v>
      </c>
      <c r="AO21" s="4">
        <v>60280</v>
      </c>
      <c r="AP21" s="4">
        <v>16693</v>
      </c>
      <c r="AQ21" s="4">
        <v>19696</v>
      </c>
      <c r="AR21" s="4">
        <v>23891</v>
      </c>
      <c r="AS21" s="4">
        <v>94593</v>
      </c>
      <c r="AT21" s="4">
        <v>16407</v>
      </c>
      <c r="AU21" s="4">
        <v>39754</v>
      </c>
      <c r="AV21" s="4">
        <v>14675</v>
      </c>
      <c r="AW21" s="4">
        <v>12163</v>
      </c>
      <c r="AX21" s="4">
        <v>12916</v>
      </c>
      <c r="AY21" s="4">
        <v>21635</v>
      </c>
      <c r="AZ21" s="4">
        <v>16461</v>
      </c>
      <c r="BA21" s="4">
        <v>5174</v>
      </c>
      <c r="BB21" s="4">
        <v>21553</v>
      </c>
      <c r="BC21" s="4">
        <v>-17981</v>
      </c>
      <c r="BD21" s="4">
        <v>1602</v>
      </c>
      <c r="BE21" s="4">
        <v>89150</v>
      </c>
      <c r="BF21" s="4">
        <v>-4712</v>
      </c>
      <c r="BG21" s="4">
        <v>93862</v>
      </c>
      <c r="BH21" s="4">
        <v>33202</v>
      </c>
      <c r="BI21" s="4">
        <v>60660</v>
      </c>
      <c r="BJ21" s="4">
        <v>29039</v>
      </c>
      <c r="BK21" s="12">
        <v>31621</v>
      </c>
    </row>
    <row r="22" spans="1:63" s="140" customFormat="1" x14ac:dyDescent="0.25">
      <c r="A22" s="63"/>
      <c r="B22" s="35" t="s">
        <v>121</v>
      </c>
      <c r="C22" s="64"/>
      <c r="D22" s="3"/>
      <c r="E22" s="4">
        <f>E21</f>
        <v>170383</v>
      </c>
      <c r="F22" s="4">
        <v>50462</v>
      </c>
      <c r="G22" s="3">
        <v>119921</v>
      </c>
      <c r="H22" s="3">
        <v>51400</v>
      </c>
      <c r="I22" s="3">
        <v>34396</v>
      </c>
      <c r="J22" s="3">
        <v>34125</v>
      </c>
      <c r="K22" s="3">
        <v>92403</v>
      </c>
      <c r="L22" s="3">
        <v>27366</v>
      </c>
      <c r="M22" s="3">
        <v>26253</v>
      </c>
      <c r="N22" s="3">
        <v>21614</v>
      </c>
      <c r="O22" s="3">
        <v>17170</v>
      </c>
      <c r="P22" s="3">
        <v>53212</v>
      </c>
      <c r="Q22" s="3">
        <v>24993</v>
      </c>
      <c r="R22" s="3">
        <v>13683</v>
      </c>
      <c r="S22" s="3">
        <v>7025</v>
      </c>
      <c r="T22" s="3">
        <v>7511</v>
      </c>
      <c r="U22" s="3">
        <v>13009</v>
      </c>
      <c r="V22" s="3">
        <v>7223</v>
      </c>
      <c r="W22" s="3">
        <v>9503</v>
      </c>
      <c r="X22" s="3">
        <v>7223</v>
      </c>
      <c r="Y22" s="3">
        <v>1303</v>
      </c>
      <c r="Z22" s="3">
        <v>977</v>
      </c>
      <c r="AA22" s="3">
        <v>37626</v>
      </c>
      <c r="AB22" s="3">
        <v>9580</v>
      </c>
      <c r="AC22" s="3">
        <v>28046</v>
      </c>
      <c r="AD22" s="3">
        <v>12046</v>
      </c>
      <c r="AE22" s="3">
        <v>8836</v>
      </c>
      <c r="AF22" s="3">
        <v>7164</v>
      </c>
      <c r="AG22" s="3">
        <v>45978</v>
      </c>
      <c r="AH22" s="3">
        <v>8723</v>
      </c>
      <c r="AI22" s="3">
        <v>37255</v>
      </c>
      <c r="AJ22" s="3">
        <v>11509</v>
      </c>
      <c r="AK22" s="3">
        <v>9539</v>
      </c>
      <c r="AL22" s="3">
        <v>16207</v>
      </c>
      <c r="AM22" s="3">
        <v>74675</v>
      </c>
      <c r="AN22" s="3">
        <v>14395</v>
      </c>
      <c r="AO22" s="3">
        <v>60280</v>
      </c>
      <c r="AP22" s="3">
        <v>16693</v>
      </c>
      <c r="AQ22" s="3">
        <v>19696</v>
      </c>
      <c r="AR22" s="3">
        <v>23891</v>
      </c>
      <c r="AS22" s="3">
        <v>94593</v>
      </c>
      <c r="AT22" s="3">
        <v>16407</v>
      </c>
      <c r="AU22" s="3">
        <v>39754</v>
      </c>
      <c r="AV22" s="3">
        <v>14675</v>
      </c>
      <c r="AW22" s="3">
        <v>12163</v>
      </c>
      <c r="AX22" s="3">
        <v>12916</v>
      </c>
      <c r="AY22" s="3">
        <v>21635</v>
      </c>
      <c r="AZ22" s="3">
        <v>16461</v>
      </c>
      <c r="BA22" s="3">
        <v>5174</v>
      </c>
      <c r="BB22" s="3">
        <v>21553</v>
      </c>
      <c r="BC22" s="3">
        <v>-17981</v>
      </c>
      <c r="BD22" s="3">
        <v>1602</v>
      </c>
      <c r="BE22" s="3">
        <v>89150</v>
      </c>
      <c r="BF22" s="3">
        <v>-4712</v>
      </c>
      <c r="BG22" s="3">
        <v>93862</v>
      </c>
      <c r="BH22" s="3">
        <v>33202</v>
      </c>
      <c r="BI22" s="3">
        <v>60660</v>
      </c>
      <c r="BJ22" s="3">
        <v>29039</v>
      </c>
      <c r="BK22" s="7">
        <v>31621</v>
      </c>
    </row>
    <row r="23" spans="1:63" s="140" customFormat="1" x14ac:dyDescent="0.25">
      <c r="A23" s="63"/>
      <c r="B23" s="38" t="s">
        <v>193</v>
      </c>
      <c r="C23" s="71"/>
      <c r="D23" s="4"/>
      <c r="E23" s="4">
        <f t="shared" ref="E23:U23" si="13">SUM(E24:E25)</f>
        <v>-2078</v>
      </c>
      <c r="F23" s="4">
        <f t="shared" si="13"/>
        <v>2163</v>
      </c>
      <c r="G23" s="4">
        <f t="shared" si="13"/>
        <v>-4241</v>
      </c>
      <c r="H23" s="4">
        <f t="shared" si="13"/>
        <v>-1103</v>
      </c>
      <c r="I23" s="4">
        <f t="shared" si="13"/>
        <v>-1603</v>
      </c>
      <c r="J23" s="4">
        <f t="shared" si="13"/>
        <v>-1535</v>
      </c>
      <c r="K23" s="4">
        <f t="shared" si="13"/>
        <v>-2940</v>
      </c>
      <c r="L23" s="4">
        <f t="shared" si="13"/>
        <v>-529</v>
      </c>
      <c r="M23" s="4">
        <f t="shared" si="13"/>
        <v>-224</v>
      </c>
      <c r="N23" s="4">
        <f t="shared" si="13"/>
        <v>-1225</v>
      </c>
      <c r="O23" s="4">
        <f t="shared" si="13"/>
        <v>-962</v>
      </c>
      <c r="P23" s="4">
        <f t="shared" si="13"/>
        <v>-8184</v>
      </c>
      <c r="Q23" s="4">
        <f t="shared" si="13"/>
        <v>-649</v>
      </c>
      <c r="R23" s="4">
        <f t="shared" si="13"/>
        <v>-1837</v>
      </c>
      <c r="S23" s="4">
        <f t="shared" si="13"/>
        <v>-2507</v>
      </c>
      <c r="T23" s="4">
        <f t="shared" si="13"/>
        <v>-3191</v>
      </c>
      <c r="U23" s="4">
        <f t="shared" si="13"/>
        <v>-3661</v>
      </c>
      <c r="V23" s="4">
        <f>SUM(V24:V25)</f>
        <v>-2327</v>
      </c>
      <c r="W23" s="4">
        <f>SUM(W24:W25)</f>
        <v>-3613</v>
      </c>
      <c r="X23" s="4">
        <f>SUM(X24:X25)</f>
        <v>-2327</v>
      </c>
      <c r="Y23" s="4">
        <f>SUM(Y24:Y25)</f>
        <v>-1539</v>
      </c>
      <c r="Z23" s="4">
        <f>SUM(Z24:Z25)</f>
        <v>253</v>
      </c>
      <c r="AA23" s="4">
        <v>-4594</v>
      </c>
      <c r="AB23" s="4">
        <v>-742</v>
      </c>
      <c r="AC23" s="4">
        <v>-3852</v>
      </c>
      <c r="AD23" s="4">
        <v>-1976</v>
      </c>
      <c r="AE23" s="4">
        <v>-2073</v>
      </c>
      <c r="AF23" s="4">
        <v>197</v>
      </c>
      <c r="AG23" s="4">
        <v>3072</v>
      </c>
      <c r="AH23" s="4">
        <v>-198</v>
      </c>
      <c r="AI23" s="4">
        <v>3270</v>
      </c>
      <c r="AJ23" s="4">
        <v>1451</v>
      </c>
      <c r="AK23" s="4">
        <v>1573</v>
      </c>
      <c r="AL23" s="4">
        <v>246</v>
      </c>
      <c r="AM23" s="4">
        <v>-3702</v>
      </c>
      <c r="AN23" s="4">
        <v>2080</v>
      </c>
      <c r="AO23" s="4">
        <v>-5782</v>
      </c>
      <c r="AP23" s="4">
        <v>39</v>
      </c>
      <c r="AQ23" s="4">
        <v>-2160</v>
      </c>
      <c r="AR23" s="4">
        <v>-3661</v>
      </c>
      <c r="AS23" s="4">
        <v>-11524</v>
      </c>
      <c r="AT23" s="4">
        <v>-2697</v>
      </c>
      <c r="AU23" s="4">
        <v>-7355</v>
      </c>
      <c r="AV23" s="4">
        <v>-1045</v>
      </c>
      <c r="AW23" s="4">
        <v>-3426</v>
      </c>
      <c r="AX23" s="4">
        <v>-2884</v>
      </c>
      <c r="AY23" s="4">
        <v>-31195</v>
      </c>
      <c r="AZ23" s="4">
        <v>-6585</v>
      </c>
      <c r="BA23" s="4">
        <v>24610</v>
      </c>
      <c r="BB23" s="4">
        <v>-8944</v>
      </c>
      <c r="BC23" s="4">
        <v>8289</v>
      </c>
      <c r="BD23" s="4">
        <v>-7377</v>
      </c>
      <c r="BE23" s="4">
        <v>-20099</v>
      </c>
      <c r="BF23" s="4">
        <v>-5844</v>
      </c>
      <c r="BG23" s="4">
        <v>-14255</v>
      </c>
      <c r="BH23" s="4">
        <v>-4725</v>
      </c>
      <c r="BI23" s="4">
        <v>-9530</v>
      </c>
      <c r="BJ23" s="4">
        <v>-5123</v>
      </c>
      <c r="BK23" s="12">
        <v>-4407</v>
      </c>
    </row>
    <row r="24" spans="1:63" s="137" customFormat="1" x14ac:dyDescent="0.25">
      <c r="A24" s="20"/>
      <c r="B24" s="37" t="s">
        <v>122</v>
      </c>
      <c r="C24" s="69"/>
      <c r="D24" s="10"/>
      <c r="E24" s="10">
        <v>-16563</v>
      </c>
      <c r="F24" s="58">
        <v>-4410</v>
      </c>
      <c r="G24" s="10">
        <v>-12153</v>
      </c>
      <c r="H24" s="10">
        <v>-4919</v>
      </c>
      <c r="I24" s="10">
        <v>-4545</v>
      </c>
      <c r="J24" s="10">
        <v>-2689</v>
      </c>
      <c r="K24" s="10">
        <v>-11429</v>
      </c>
      <c r="L24" s="10">
        <v>-2767</v>
      </c>
      <c r="M24" s="10">
        <v>-2735</v>
      </c>
      <c r="N24" s="10">
        <v>-2930</v>
      </c>
      <c r="O24" s="10">
        <v>-2997</v>
      </c>
      <c r="P24" s="10">
        <v>-13815</v>
      </c>
      <c r="Q24" s="10">
        <v>-2805</v>
      </c>
      <c r="R24" s="10">
        <v>-2981</v>
      </c>
      <c r="S24" s="10">
        <v>-3375</v>
      </c>
      <c r="T24" s="10">
        <v>-4654</v>
      </c>
      <c r="U24" s="10">
        <v>-15365</v>
      </c>
      <c r="V24" s="10">
        <v>-4416</v>
      </c>
      <c r="W24" s="10">
        <v>-10649</v>
      </c>
      <c r="X24" s="10">
        <v>-4416</v>
      </c>
      <c r="Y24" s="10">
        <v>-3361</v>
      </c>
      <c r="Z24" s="10">
        <v>-2872</v>
      </c>
      <c r="AA24" s="10">
        <v>-16009</v>
      </c>
      <c r="AB24" s="10">
        <v>-3460</v>
      </c>
      <c r="AC24" s="10">
        <v>-12549</v>
      </c>
      <c r="AD24" s="10">
        <v>-4487</v>
      </c>
      <c r="AE24" s="10">
        <v>-4514</v>
      </c>
      <c r="AF24" s="10">
        <v>-3548</v>
      </c>
      <c r="AG24" s="10">
        <v>-12672</v>
      </c>
      <c r="AH24" s="10">
        <v>-3851</v>
      </c>
      <c r="AI24" s="10">
        <v>-8821</v>
      </c>
      <c r="AJ24" s="10">
        <v>-2406</v>
      </c>
      <c r="AK24" s="10">
        <v>-2517</v>
      </c>
      <c r="AL24" s="10">
        <v>-3898</v>
      </c>
      <c r="AM24" s="10">
        <v>-23697</v>
      </c>
      <c r="AN24" s="10">
        <v>-4719</v>
      </c>
      <c r="AO24" s="10">
        <v>-18978</v>
      </c>
      <c r="AP24" s="10">
        <v>-5160</v>
      </c>
      <c r="AQ24" s="10">
        <v>-6776</v>
      </c>
      <c r="AR24" s="10">
        <v>-7042</v>
      </c>
      <c r="AS24" s="10">
        <v>-38439</v>
      </c>
      <c r="AT24" s="10">
        <v>-7196</v>
      </c>
      <c r="AU24" s="10">
        <v>-30827</v>
      </c>
      <c r="AV24" s="10">
        <v>-8277</v>
      </c>
      <c r="AW24" s="10">
        <v>-10529</v>
      </c>
      <c r="AX24" s="10">
        <v>-12021</v>
      </c>
      <c r="AY24" s="10">
        <v>-70401</v>
      </c>
      <c r="AZ24" s="10">
        <v>-14684</v>
      </c>
      <c r="BA24" s="10">
        <v>-55717</v>
      </c>
      <c r="BB24" s="10">
        <v>-18097</v>
      </c>
      <c r="BC24" s="10">
        <v>-19263</v>
      </c>
      <c r="BD24" s="10">
        <v>-18357</v>
      </c>
      <c r="BE24" s="10">
        <v>-56199</v>
      </c>
      <c r="BF24" s="10">
        <v>-15232</v>
      </c>
      <c r="BG24" s="10">
        <v>-40967</v>
      </c>
      <c r="BH24" s="10">
        <v>-15769</v>
      </c>
      <c r="BI24" s="10">
        <v>-25198</v>
      </c>
      <c r="BJ24" s="10">
        <v>-15006</v>
      </c>
      <c r="BK24" s="11">
        <v>-10192</v>
      </c>
    </row>
    <row r="25" spans="1:63" s="137" customFormat="1" x14ac:dyDescent="0.25">
      <c r="A25" s="20"/>
      <c r="B25" s="36" t="s">
        <v>123</v>
      </c>
      <c r="C25" s="66"/>
      <c r="D25" s="8"/>
      <c r="E25" s="8">
        <v>14485</v>
      </c>
      <c r="F25" s="59">
        <v>6573</v>
      </c>
      <c r="G25" s="8">
        <v>7912</v>
      </c>
      <c r="H25" s="8">
        <v>3816</v>
      </c>
      <c r="I25" s="8">
        <v>2942</v>
      </c>
      <c r="J25" s="8">
        <v>1154</v>
      </c>
      <c r="K25" s="8">
        <v>8489</v>
      </c>
      <c r="L25" s="8">
        <v>2238</v>
      </c>
      <c r="M25" s="8">
        <v>2511</v>
      </c>
      <c r="N25" s="8">
        <v>1705</v>
      </c>
      <c r="O25" s="8">
        <v>2035</v>
      </c>
      <c r="P25" s="8">
        <v>5631</v>
      </c>
      <c r="Q25" s="8">
        <v>2156</v>
      </c>
      <c r="R25" s="8">
        <v>1144</v>
      </c>
      <c r="S25" s="8">
        <v>868</v>
      </c>
      <c r="T25" s="8">
        <v>1463</v>
      </c>
      <c r="U25" s="8">
        <v>11704</v>
      </c>
      <c r="V25" s="8">
        <v>2089</v>
      </c>
      <c r="W25" s="8">
        <v>7036</v>
      </c>
      <c r="X25" s="8">
        <v>2089</v>
      </c>
      <c r="Y25" s="8">
        <v>1822</v>
      </c>
      <c r="Z25" s="8">
        <v>3125</v>
      </c>
      <c r="AA25" s="8">
        <v>11415</v>
      </c>
      <c r="AB25" s="8">
        <v>2718</v>
      </c>
      <c r="AC25" s="8">
        <v>8697</v>
      </c>
      <c r="AD25" s="8">
        <v>2511</v>
      </c>
      <c r="AE25" s="8">
        <v>2441</v>
      </c>
      <c r="AF25" s="8">
        <v>3745</v>
      </c>
      <c r="AG25" s="8">
        <v>15744</v>
      </c>
      <c r="AH25" s="8">
        <v>3653</v>
      </c>
      <c r="AI25" s="8">
        <v>12091</v>
      </c>
      <c r="AJ25" s="8">
        <v>3857</v>
      </c>
      <c r="AK25" s="8">
        <v>4090</v>
      </c>
      <c r="AL25" s="8">
        <v>4144</v>
      </c>
      <c r="AM25" s="8">
        <v>19995</v>
      </c>
      <c r="AN25" s="8">
        <v>6799</v>
      </c>
      <c r="AO25" s="8">
        <v>13196</v>
      </c>
      <c r="AP25" s="8">
        <v>5199</v>
      </c>
      <c r="AQ25" s="8">
        <v>4616</v>
      </c>
      <c r="AR25" s="8">
        <v>3381</v>
      </c>
      <c r="AS25" s="8">
        <v>26915</v>
      </c>
      <c r="AT25" s="8">
        <v>4499</v>
      </c>
      <c r="AU25" s="8">
        <v>23472</v>
      </c>
      <c r="AV25" s="8">
        <v>7232</v>
      </c>
      <c r="AW25" s="8">
        <v>7103</v>
      </c>
      <c r="AX25" s="8">
        <v>9137</v>
      </c>
      <c r="AY25" s="8">
        <v>39206</v>
      </c>
      <c r="AZ25" s="8">
        <v>8099</v>
      </c>
      <c r="BA25" s="8">
        <v>31107</v>
      </c>
      <c r="BB25" s="8">
        <v>9153</v>
      </c>
      <c r="BC25" s="8">
        <v>10974</v>
      </c>
      <c r="BD25" s="8">
        <v>10980</v>
      </c>
      <c r="BE25" s="8">
        <v>36100</v>
      </c>
      <c r="BF25" s="8">
        <v>9388</v>
      </c>
      <c r="BG25" s="8">
        <v>26712</v>
      </c>
      <c r="BH25" s="8">
        <v>11044</v>
      </c>
      <c r="BI25" s="8">
        <v>15668</v>
      </c>
      <c r="BJ25" s="8">
        <v>9883</v>
      </c>
      <c r="BK25" s="9">
        <v>5785</v>
      </c>
    </row>
    <row r="26" spans="1:63" s="140" customFormat="1" x14ac:dyDescent="0.25">
      <c r="A26" s="63"/>
      <c r="B26" s="35" t="s">
        <v>124</v>
      </c>
      <c r="C26" s="64"/>
      <c r="D26" s="3"/>
      <c r="E26" s="3">
        <f t="shared" ref="E26:U26" si="14">SUM(E22:E23)</f>
        <v>168305</v>
      </c>
      <c r="F26" s="3">
        <f t="shared" si="14"/>
        <v>52625</v>
      </c>
      <c r="G26" s="3">
        <f t="shared" si="14"/>
        <v>115680</v>
      </c>
      <c r="H26" s="3">
        <f t="shared" si="14"/>
        <v>50297</v>
      </c>
      <c r="I26" s="3">
        <f t="shared" si="14"/>
        <v>32793</v>
      </c>
      <c r="J26" s="3">
        <f t="shared" si="14"/>
        <v>32590</v>
      </c>
      <c r="K26" s="3">
        <f t="shared" si="14"/>
        <v>89463</v>
      </c>
      <c r="L26" s="3">
        <f t="shared" si="14"/>
        <v>26837</v>
      </c>
      <c r="M26" s="3">
        <f t="shared" si="14"/>
        <v>26029</v>
      </c>
      <c r="N26" s="3">
        <f t="shared" si="14"/>
        <v>20389</v>
      </c>
      <c r="O26" s="3">
        <f t="shared" si="14"/>
        <v>16208</v>
      </c>
      <c r="P26" s="3">
        <f t="shared" si="14"/>
        <v>45028</v>
      </c>
      <c r="Q26" s="3">
        <f t="shared" si="14"/>
        <v>24344</v>
      </c>
      <c r="R26" s="3">
        <f t="shared" si="14"/>
        <v>11846</v>
      </c>
      <c r="S26" s="3">
        <f t="shared" si="14"/>
        <v>4518</v>
      </c>
      <c r="T26" s="3">
        <f t="shared" si="14"/>
        <v>4320</v>
      </c>
      <c r="U26" s="3">
        <f t="shared" si="14"/>
        <v>9348</v>
      </c>
      <c r="V26" s="3">
        <f>SUM(V22:V23)</f>
        <v>4896</v>
      </c>
      <c r="W26" s="3">
        <f>SUM(W22:W23)</f>
        <v>5890</v>
      </c>
      <c r="X26" s="3">
        <f>SUM(X22:X23)</f>
        <v>4896</v>
      </c>
      <c r="Y26" s="3">
        <f>SUM(Y22:Y23)</f>
        <v>-236</v>
      </c>
      <c r="Z26" s="3">
        <f>SUM(Z22:Z23)</f>
        <v>1230</v>
      </c>
      <c r="AA26" s="3">
        <v>33032</v>
      </c>
      <c r="AB26" s="3">
        <v>8838</v>
      </c>
      <c r="AC26" s="3">
        <v>24194</v>
      </c>
      <c r="AD26" s="3">
        <v>10070</v>
      </c>
      <c r="AE26" s="3">
        <v>6763</v>
      </c>
      <c r="AF26" s="3">
        <v>7361</v>
      </c>
      <c r="AG26" s="3">
        <v>49050</v>
      </c>
      <c r="AH26" s="3">
        <v>8525</v>
      </c>
      <c r="AI26" s="3">
        <v>40525</v>
      </c>
      <c r="AJ26" s="3">
        <v>12960</v>
      </c>
      <c r="AK26" s="3">
        <v>11112</v>
      </c>
      <c r="AL26" s="3">
        <v>16453</v>
      </c>
      <c r="AM26" s="3">
        <v>70973</v>
      </c>
      <c r="AN26" s="3">
        <v>16475</v>
      </c>
      <c r="AO26" s="3">
        <v>54498</v>
      </c>
      <c r="AP26" s="3">
        <v>16732</v>
      </c>
      <c r="AQ26" s="3">
        <v>17536</v>
      </c>
      <c r="AR26" s="3">
        <v>20230</v>
      </c>
      <c r="AS26" s="3">
        <v>83069</v>
      </c>
      <c r="AT26" s="3">
        <v>13710</v>
      </c>
      <c r="AU26" s="3">
        <v>32399</v>
      </c>
      <c r="AV26" s="3">
        <v>13630</v>
      </c>
      <c r="AW26" s="3">
        <v>8737</v>
      </c>
      <c r="AX26" s="3">
        <v>10032</v>
      </c>
      <c r="AY26" s="3">
        <v>-9560</v>
      </c>
      <c r="AZ26" s="3">
        <v>9876</v>
      </c>
      <c r="BA26" s="3">
        <v>-19436</v>
      </c>
      <c r="BB26" s="3">
        <v>12609</v>
      </c>
      <c r="BC26" s="3">
        <v>-26270</v>
      </c>
      <c r="BD26" s="3">
        <v>-5775</v>
      </c>
      <c r="BE26" s="3">
        <v>69051</v>
      </c>
      <c r="BF26" s="3">
        <v>-10556</v>
      </c>
      <c r="BG26" s="3">
        <v>79607</v>
      </c>
      <c r="BH26" s="3">
        <v>-28477</v>
      </c>
      <c r="BI26" s="3">
        <v>51130</v>
      </c>
      <c r="BJ26" s="3">
        <v>23916</v>
      </c>
      <c r="BK26" s="7">
        <v>27214</v>
      </c>
    </row>
    <row r="27" spans="1:63" s="140" customFormat="1" x14ac:dyDescent="0.25">
      <c r="A27" s="63"/>
      <c r="B27" s="38" t="s">
        <v>125</v>
      </c>
      <c r="C27" s="71"/>
      <c r="D27" s="4"/>
      <c r="E27" s="4" t="s">
        <v>34</v>
      </c>
      <c r="F27" s="4" t="s">
        <v>34</v>
      </c>
      <c r="G27" s="4" t="s">
        <v>34</v>
      </c>
      <c r="H27" s="4" t="s">
        <v>34</v>
      </c>
      <c r="I27" s="4" t="s">
        <v>34</v>
      </c>
      <c r="J27" s="4" t="s">
        <v>34</v>
      </c>
      <c r="K27" s="4" t="s">
        <v>34</v>
      </c>
      <c r="L27" s="4" t="s">
        <v>34</v>
      </c>
      <c r="M27" s="4" t="s">
        <v>34</v>
      </c>
      <c r="N27" s="4" t="s">
        <v>34</v>
      </c>
      <c r="O27" s="4" t="s">
        <v>34</v>
      </c>
      <c r="P27" s="4" t="s">
        <v>34</v>
      </c>
      <c r="Q27" s="4" t="s">
        <v>34</v>
      </c>
      <c r="R27" s="4" t="s">
        <v>34</v>
      </c>
      <c r="S27" s="4" t="s">
        <v>34</v>
      </c>
      <c r="T27" s="4" t="s">
        <v>34</v>
      </c>
      <c r="U27" s="4" t="s">
        <v>34</v>
      </c>
      <c r="V27" s="4">
        <v>0</v>
      </c>
      <c r="W27" s="4">
        <v>0</v>
      </c>
      <c r="X27" s="4" t="s">
        <v>34</v>
      </c>
      <c r="Y27" s="4" t="s">
        <v>34</v>
      </c>
      <c r="Z27" s="4" t="s">
        <v>34</v>
      </c>
      <c r="AA27" s="4" t="s">
        <v>34</v>
      </c>
      <c r="AB27" s="4" t="s">
        <v>34</v>
      </c>
      <c r="AC27" s="4">
        <v>0</v>
      </c>
      <c r="AD27" s="4" t="s">
        <v>34</v>
      </c>
      <c r="AE27" s="4" t="s">
        <v>34</v>
      </c>
      <c r="AF27" s="4" t="s">
        <v>34</v>
      </c>
      <c r="AG27" s="4">
        <v>0</v>
      </c>
      <c r="AH27" s="4">
        <v>0</v>
      </c>
      <c r="AI27" s="4">
        <v>0</v>
      </c>
      <c r="AJ27" s="4" t="s">
        <v>34</v>
      </c>
      <c r="AK27" s="4" t="s">
        <v>34</v>
      </c>
      <c r="AL27" s="4" t="s">
        <v>34</v>
      </c>
      <c r="AM27" s="4">
        <v>0</v>
      </c>
      <c r="AN27" s="4" t="s">
        <v>34</v>
      </c>
      <c r="AO27" s="4">
        <v>0</v>
      </c>
      <c r="AP27" s="4" t="s">
        <v>34</v>
      </c>
      <c r="AQ27" s="4" t="s">
        <v>34</v>
      </c>
      <c r="AR27" s="4" t="s">
        <v>34</v>
      </c>
      <c r="AS27" s="4" t="s">
        <v>34</v>
      </c>
      <c r="AT27" s="4" t="s">
        <v>34</v>
      </c>
      <c r="AU27" s="4" t="s">
        <v>34</v>
      </c>
      <c r="AV27" s="4" t="s">
        <v>34</v>
      </c>
      <c r="AW27" s="4" t="s">
        <v>34</v>
      </c>
      <c r="AX27" s="4" t="s">
        <v>34</v>
      </c>
      <c r="AY27" s="4" t="s">
        <v>34</v>
      </c>
      <c r="AZ27" s="4" t="s">
        <v>34</v>
      </c>
      <c r="BA27" s="4" t="s">
        <v>34</v>
      </c>
      <c r="BB27" s="4" t="s">
        <v>34</v>
      </c>
      <c r="BC27" s="4" t="s">
        <v>34</v>
      </c>
      <c r="BD27" s="4" t="s">
        <v>34</v>
      </c>
      <c r="BE27" s="4" t="s">
        <v>34</v>
      </c>
      <c r="BF27" s="4" t="s">
        <v>34</v>
      </c>
      <c r="BG27" s="4" t="s">
        <v>34</v>
      </c>
      <c r="BH27" s="4" t="s">
        <v>34</v>
      </c>
      <c r="BI27" s="4" t="s">
        <v>34</v>
      </c>
      <c r="BJ27" s="4" t="s">
        <v>34</v>
      </c>
      <c r="BK27" s="12" t="s">
        <v>34</v>
      </c>
    </row>
    <row r="28" spans="1:63" s="137" customFormat="1" x14ac:dyDescent="0.25">
      <c r="A28" s="20"/>
      <c r="B28" s="37" t="s">
        <v>126</v>
      </c>
      <c r="C28" s="69"/>
      <c r="D28" s="10"/>
      <c r="E28" s="10" t="s">
        <v>34</v>
      </c>
      <c r="F28" s="10" t="s">
        <v>34</v>
      </c>
      <c r="G28" s="10" t="s">
        <v>34</v>
      </c>
      <c r="H28" s="10" t="s">
        <v>34</v>
      </c>
      <c r="I28" s="10" t="s">
        <v>34</v>
      </c>
      <c r="J28" s="16" t="s">
        <v>34</v>
      </c>
      <c r="K28" s="10" t="s">
        <v>34</v>
      </c>
      <c r="L28" s="10" t="s">
        <v>34</v>
      </c>
      <c r="M28" s="10" t="s">
        <v>34</v>
      </c>
      <c r="N28" s="10" t="s">
        <v>34</v>
      </c>
      <c r="O28" s="10" t="s">
        <v>34</v>
      </c>
      <c r="P28" s="10" t="s">
        <v>34</v>
      </c>
      <c r="Q28" s="10" t="s">
        <v>34</v>
      </c>
      <c r="R28" s="10" t="s">
        <v>34</v>
      </c>
      <c r="S28" s="10" t="s">
        <v>34</v>
      </c>
      <c r="T28" s="10" t="s">
        <v>34</v>
      </c>
      <c r="U28" s="10" t="s">
        <v>34</v>
      </c>
      <c r="V28" s="10">
        <v>0</v>
      </c>
      <c r="W28" s="10">
        <v>0</v>
      </c>
      <c r="X28" s="10" t="s">
        <v>34</v>
      </c>
      <c r="Y28" s="10" t="s">
        <v>34</v>
      </c>
      <c r="Z28" s="10" t="s">
        <v>34</v>
      </c>
      <c r="AA28" s="10" t="s">
        <v>34</v>
      </c>
      <c r="AB28" s="10" t="s">
        <v>34</v>
      </c>
      <c r="AC28" s="10">
        <v>0</v>
      </c>
      <c r="AD28" s="10" t="s">
        <v>34</v>
      </c>
      <c r="AE28" s="10" t="s">
        <v>34</v>
      </c>
      <c r="AF28" s="10" t="s">
        <v>34</v>
      </c>
      <c r="AG28" s="10">
        <v>0</v>
      </c>
      <c r="AH28" s="10">
        <v>0</v>
      </c>
      <c r="AI28" s="10">
        <v>0</v>
      </c>
      <c r="AJ28" s="10" t="s">
        <v>34</v>
      </c>
      <c r="AK28" s="10" t="s">
        <v>34</v>
      </c>
      <c r="AL28" s="10" t="s">
        <v>34</v>
      </c>
      <c r="AM28" s="10">
        <v>0</v>
      </c>
      <c r="AN28" s="10" t="s">
        <v>34</v>
      </c>
      <c r="AO28" s="10">
        <v>0</v>
      </c>
      <c r="AP28" s="10" t="s">
        <v>34</v>
      </c>
      <c r="AQ28" s="10" t="s">
        <v>34</v>
      </c>
      <c r="AR28" s="10" t="s">
        <v>34</v>
      </c>
      <c r="AS28" s="10" t="s">
        <v>34</v>
      </c>
      <c r="AT28" s="10" t="s">
        <v>34</v>
      </c>
      <c r="AU28" s="10" t="s">
        <v>34</v>
      </c>
      <c r="AV28" s="10" t="s">
        <v>34</v>
      </c>
      <c r="AW28" s="10" t="s">
        <v>34</v>
      </c>
      <c r="AX28" s="10" t="s">
        <v>34</v>
      </c>
      <c r="AY28" s="10" t="s">
        <v>34</v>
      </c>
      <c r="AZ28" s="10" t="s">
        <v>34</v>
      </c>
      <c r="BA28" s="10" t="s">
        <v>34</v>
      </c>
      <c r="BB28" s="10" t="s">
        <v>34</v>
      </c>
      <c r="BC28" s="10" t="s">
        <v>34</v>
      </c>
      <c r="BD28" s="10" t="s">
        <v>34</v>
      </c>
      <c r="BE28" s="10" t="s">
        <v>34</v>
      </c>
      <c r="BF28" s="10" t="s">
        <v>34</v>
      </c>
      <c r="BG28" s="10" t="s">
        <v>34</v>
      </c>
      <c r="BH28" s="10" t="s">
        <v>34</v>
      </c>
      <c r="BI28" s="10" t="s">
        <v>34</v>
      </c>
      <c r="BJ28" s="10" t="s">
        <v>34</v>
      </c>
      <c r="BK28" s="11" t="s">
        <v>34</v>
      </c>
    </row>
    <row r="29" spans="1:63" s="140" customFormat="1" x14ac:dyDescent="0.25">
      <c r="A29" s="63"/>
      <c r="B29" s="38" t="s">
        <v>127</v>
      </c>
      <c r="C29" s="71"/>
      <c r="D29" s="4"/>
      <c r="E29" s="4">
        <f>E26</f>
        <v>168305</v>
      </c>
      <c r="F29" s="4">
        <v>52625</v>
      </c>
      <c r="G29" s="4">
        <v>115680</v>
      </c>
      <c r="H29" s="4">
        <v>50297</v>
      </c>
      <c r="I29" s="4">
        <v>32793</v>
      </c>
      <c r="J29" s="4">
        <v>32590</v>
      </c>
      <c r="K29" s="4">
        <v>89463</v>
      </c>
      <c r="L29" s="4">
        <v>26837</v>
      </c>
      <c r="M29" s="4">
        <v>26029</v>
      </c>
      <c r="N29" s="4">
        <v>20389</v>
      </c>
      <c r="O29" s="4">
        <v>16208</v>
      </c>
      <c r="P29" s="4">
        <v>45028</v>
      </c>
      <c r="Q29" s="4">
        <v>24344</v>
      </c>
      <c r="R29" s="4">
        <v>11846</v>
      </c>
      <c r="S29" s="4">
        <v>4518</v>
      </c>
      <c r="T29" s="4">
        <v>4320</v>
      </c>
      <c r="U29" s="4">
        <v>9348</v>
      </c>
      <c r="V29" s="4">
        <v>4896</v>
      </c>
      <c r="W29" s="4">
        <v>5890</v>
      </c>
      <c r="X29" s="4">
        <v>4896</v>
      </c>
      <c r="Y29" s="4">
        <v>-236</v>
      </c>
      <c r="Z29" s="4">
        <v>1230</v>
      </c>
      <c r="AA29" s="4">
        <v>33032</v>
      </c>
      <c r="AB29" s="4">
        <v>8838</v>
      </c>
      <c r="AC29" s="4">
        <v>24194</v>
      </c>
      <c r="AD29" s="4">
        <v>10070</v>
      </c>
      <c r="AE29" s="4">
        <v>6763</v>
      </c>
      <c r="AF29" s="4">
        <v>7361</v>
      </c>
      <c r="AG29" s="4">
        <v>49050</v>
      </c>
      <c r="AH29" s="4">
        <v>8525</v>
      </c>
      <c r="AI29" s="4">
        <v>40525</v>
      </c>
      <c r="AJ29" s="4">
        <v>12960</v>
      </c>
      <c r="AK29" s="4">
        <v>11112</v>
      </c>
      <c r="AL29" s="4">
        <v>16453</v>
      </c>
      <c r="AM29" s="4">
        <v>70973</v>
      </c>
      <c r="AN29" s="4">
        <v>16475</v>
      </c>
      <c r="AO29" s="4">
        <v>54498</v>
      </c>
      <c r="AP29" s="4">
        <v>16732</v>
      </c>
      <c r="AQ29" s="4">
        <v>17536</v>
      </c>
      <c r="AR29" s="4">
        <v>20230</v>
      </c>
      <c r="AS29" s="4">
        <v>83069</v>
      </c>
      <c r="AT29" s="4">
        <v>13710</v>
      </c>
      <c r="AU29" s="4">
        <v>32399</v>
      </c>
      <c r="AV29" s="4">
        <v>13630</v>
      </c>
      <c r="AW29" s="4">
        <v>8737</v>
      </c>
      <c r="AX29" s="4">
        <v>10032</v>
      </c>
      <c r="AY29" s="4">
        <v>-9560</v>
      </c>
      <c r="AZ29" s="4">
        <v>9876</v>
      </c>
      <c r="BA29" s="4">
        <v>-19436</v>
      </c>
      <c r="BB29" s="4">
        <v>12609</v>
      </c>
      <c r="BC29" s="4">
        <v>-26270</v>
      </c>
      <c r="BD29" s="4">
        <v>-5775</v>
      </c>
      <c r="BE29" s="4">
        <v>69051</v>
      </c>
      <c r="BF29" s="4">
        <v>-10556</v>
      </c>
      <c r="BG29" s="4">
        <v>79607</v>
      </c>
      <c r="BH29" s="4">
        <v>28477</v>
      </c>
      <c r="BI29" s="4">
        <v>51130</v>
      </c>
      <c r="BJ29" s="4">
        <v>23916</v>
      </c>
      <c r="BK29" s="12">
        <v>27214</v>
      </c>
    </row>
    <row r="30" spans="1:63" s="140" customFormat="1" x14ac:dyDescent="0.25">
      <c r="A30" s="63"/>
      <c r="B30" s="35" t="s">
        <v>128</v>
      </c>
      <c r="C30" s="64"/>
      <c r="D30" s="3"/>
      <c r="E30" s="3">
        <v>-17283</v>
      </c>
      <c r="F30" s="3">
        <v>-4670</v>
      </c>
      <c r="G30" s="3">
        <v>-12613</v>
      </c>
      <c r="H30" s="3">
        <v>-5188</v>
      </c>
      <c r="I30" s="3">
        <v>-3784</v>
      </c>
      <c r="J30" s="3">
        <v>-3641</v>
      </c>
      <c r="K30" s="3">
        <v>-12465</v>
      </c>
      <c r="L30" s="3">
        <v>-2690</v>
      </c>
      <c r="M30" s="3">
        <v>-4425</v>
      </c>
      <c r="N30" s="3">
        <v>-2721</v>
      </c>
      <c r="O30" s="3">
        <v>-2629</v>
      </c>
      <c r="P30" s="3">
        <v>-9580</v>
      </c>
      <c r="Q30" s="3">
        <v>-2914</v>
      </c>
      <c r="R30" s="3">
        <f>SUM(R31:R32)</f>
        <v>-2685</v>
      </c>
      <c r="S30" s="3">
        <f>SUM(S31:S32)</f>
        <v>-1963</v>
      </c>
      <c r="T30" s="3">
        <f>SUM(T31:T32)</f>
        <v>-2018</v>
      </c>
      <c r="U30" s="3">
        <f>SUM(U31:U32)</f>
        <v>-6482</v>
      </c>
      <c r="V30" s="3">
        <v>-2022</v>
      </c>
      <c r="W30" s="3">
        <f>SUM(W31:W32)</f>
        <v>-5025</v>
      </c>
      <c r="X30" s="3">
        <f>SUM(X31:X32)</f>
        <v>-2022</v>
      </c>
      <c r="Y30" s="3">
        <f>SUM(Y31:Y32)</f>
        <v>-1997</v>
      </c>
      <c r="Z30" s="3">
        <f>SUM(Z31:Z32)</f>
        <v>-1006</v>
      </c>
      <c r="AA30" s="3">
        <v>-8252</v>
      </c>
      <c r="AB30" s="3">
        <v>-1974</v>
      </c>
      <c r="AC30" s="3">
        <v>-6278</v>
      </c>
      <c r="AD30" s="3">
        <v>-2290</v>
      </c>
      <c r="AE30" s="3">
        <v>-1985</v>
      </c>
      <c r="AF30" s="3">
        <v>-2003</v>
      </c>
      <c r="AG30" s="3">
        <v>-10539</v>
      </c>
      <c r="AH30" s="3">
        <v>-2851</v>
      </c>
      <c r="AI30" s="3">
        <v>-7688</v>
      </c>
      <c r="AJ30" s="3">
        <v>-2173</v>
      </c>
      <c r="AK30" s="3">
        <v>-2565</v>
      </c>
      <c r="AL30" s="3">
        <v>-2950</v>
      </c>
      <c r="AM30" s="3">
        <v>-11802</v>
      </c>
      <c r="AN30" s="3">
        <v>-3432</v>
      </c>
      <c r="AO30" s="3">
        <v>-8370</v>
      </c>
      <c r="AP30" s="3">
        <v>-2646</v>
      </c>
      <c r="AQ30" s="3">
        <v>-3190</v>
      </c>
      <c r="AR30" s="3">
        <v>-2534</v>
      </c>
      <c r="AS30" s="3">
        <v>-18480</v>
      </c>
      <c r="AT30" s="3">
        <v>-917</v>
      </c>
      <c r="AU30" s="3">
        <v>-17563</v>
      </c>
      <c r="AV30" s="3">
        <v>-5169</v>
      </c>
      <c r="AW30" s="3">
        <v>-5676</v>
      </c>
      <c r="AX30" s="3">
        <v>-6718</v>
      </c>
      <c r="AY30" s="3">
        <v>-28978</v>
      </c>
      <c r="AZ30" s="3">
        <v>-6775</v>
      </c>
      <c r="BA30" s="3">
        <v>-22203</v>
      </c>
      <c r="BB30" s="3">
        <v>-7895</v>
      </c>
      <c r="BC30" s="3">
        <v>-6918</v>
      </c>
      <c r="BD30" s="3">
        <v>-7390</v>
      </c>
      <c r="BE30" s="3">
        <v>-29062</v>
      </c>
      <c r="BF30" s="3">
        <v>-7056</v>
      </c>
      <c r="BG30" s="3">
        <v>-22006</v>
      </c>
      <c r="BH30" s="3">
        <v>-8029</v>
      </c>
      <c r="BI30" s="3">
        <v>-13977</v>
      </c>
      <c r="BJ30" s="3">
        <v>-7071</v>
      </c>
      <c r="BK30" s="7">
        <v>-6906</v>
      </c>
    </row>
    <row r="31" spans="1:63" s="140" customFormat="1" x14ac:dyDescent="0.25">
      <c r="A31" s="63"/>
      <c r="B31" s="38" t="s">
        <v>129</v>
      </c>
      <c r="C31" s="71"/>
      <c r="D31" s="4"/>
      <c r="E31" s="4" t="s">
        <v>34</v>
      </c>
      <c r="F31" s="4" t="s">
        <v>34</v>
      </c>
      <c r="G31" s="4" t="s">
        <v>34</v>
      </c>
      <c r="H31" s="4" t="s">
        <v>34</v>
      </c>
      <c r="I31" s="4" t="s">
        <v>34</v>
      </c>
      <c r="J31" s="4" t="s">
        <v>34</v>
      </c>
      <c r="K31" s="4" t="s">
        <v>34</v>
      </c>
      <c r="L31" s="4" t="s">
        <v>34</v>
      </c>
      <c r="M31" s="4" t="s">
        <v>34</v>
      </c>
      <c r="N31" s="4" t="s">
        <v>34</v>
      </c>
      <c r="O31" s="4" t="s">
        <v>34</v>
      </c>
      <c r="P31" s="4" t="s">
        <v>34</v>
      </c>
      <c r="Q31" s="4" t="s">
        <v>34</v>
      </c>
      <c r="R31" s="4">
        <v>-2117</v>
      </c>
      <c r="S31" s="4">
        <v>-2348</v>
      </c>
      <c r="T31" s="4">
        <v>-1951</v>
      </c>
      <c r="U31" s="4">
        <v>-8918</v>
      </c>
      <c r="V31" s="4"/>
      <c r="W31" s="4">
        <v>-6971</v>
      </c>
      <c r="X31" s="4">
        <v>-2237</v>
      </c>
      <c r="Y31" s="4">
        <v>-2230</v>
      </c>
      <c r="Z31" s="4">
        <v>-2504</v>
      </c>
      <c r="AA31" s="4">
        <v>-8992</v>
      </c>
      <c r="AB31" s="4"/>
      <c r="AC31" s="4">
        <v>-6666</v>
      </c>
      <c r="AD31" s="4">
        <v>-1871</v>
      </c>
      <c r="AE31" s="4">
        <v>-2206</v>
      </c>
      <c r="AF31" s="4">
        <v>-2589</v>
      </c>
      <c r="AG31" s="4">
        <v>-10825</v>
      </c>
      <c r="AH31" s="4"/>
      <c r="AI31" s="4">
        <v>-10825</v>
      </c>
      <c r="AJ31" s="4">
        <v>-3008</v>
      </c>
      <c r="AK31" s="4">
        <v>-3701</v>
      </c>
      <c r="AL31" s="4">
        <v>-4116</v>
      </c>
      <c r="AM31" s="4">
        <v>-22817</v>
      </c>
      <c r="AN31" s="4">
        <v>-5223</v>
      </c>
      <c r="AO31" s="4">
        <v>-17594</v>
      </c>
      <c r="AP31" s="4">
        <v>-5962</v>
      </c>
      <c r="AQ31" s="4">
        <v>-6535</v>
      </c>
      <c r="AR31" s="4">
        <v>-5097</v>
      </c>
      <c r="AS31" s="4">
        <v>-25966</v>
      </c>
      <c r="AT31" s="4">
        <v>-5959</v>
      </c>
      <c r="AU31" s="4">
        <v>-20007</v>
      </c>
      <c r="AV31" s="4">
        <v>-5847</v>
      </c>
      <c r="AW31" s="4">
        <v>-6229</v>
      </c>
      <c r="AX31" s="4">
        <v>-7931</v>
      </c>
      <c r="AY31" s="4">
        <v>-28978</v>
      </c>
      <c r="AZ31" s="4">
        <v>-7867</v>
      </c>
      <c r="BA31" s="4">
        <v>-22203</v>
      </c>
      <c r="BB31" s="4">
        <v>-7895</v>
      </c>
      <c r="BC31" s="4">
        <v>-6918</v>
      </c>
      <c r="BD31" s="4">
        <v>-7390</v>
      </c>
      <c r="BE31" s="4">
        <v>-29062</v>
      </c>
      <c r="BF31" s="4">
        <v>-7056</v>
      </c>
      <c r="BG31" s="4">
        <v>-22006</v>
      </c>
      <c r="BH31" s="4">
        <v>-8029</v>
      </c>
      <c r="BI31" s="4">
        <v>-13977</v>
      </c>
      <c r="BJ31" s="4">
        <v>-7071</v>
      </c>
      <c r="BK31" s="12">
        <v>-6906</v>
      </c>
    </row>
    <row r="32" spans="1:63" s="140" customFormat="1" x14ac:dyDescent="0.25">
      <c r="A32" s="63"/>
      <c r="B32" s="35" t="s">
        <v>130</v>
      </c>
      <c r="C32" s="64"/>
      <c r="D32" s="3"/>
      <c r="E32" s="10" t="s">
        <v>34</v>
      </c>
      <c r="F32" s="10" t="s">
        <v>34</v>
      </c>
      <c r="G32" s="10" t="s">
        <v>34</v>
      </c>
      <c r="H32" s="10" t="s">
        <v>34</v>
      </c>
      <c r="I32" s="10" t="s">
        <v>34</v>
      </c>
      <c r="J32" s="10" t="s">
        <v>34</v>
      </c>
      <c r="K32" s="10" t="s">
        <v>34</v>
      </c>
      <c r="L32" s="10" t="s">
        <v>34</v>
      </c>
      <c r="M32" s="10" t="s">
        <v>34</v>
      </c>
      <c r="N32" s="10" t="s">
        <v>34</v>
      </c>
      <c r="O32" s="10" t="s">
        <v>34</v>
      </c>
      <c r="P32" s="10" t="s">
        <v>34</v>
      </c>
      <c r="Q32" s="10" t="s">
        <v>34</v>
      </c>
      <c r="R32" s="3">
        <v>-568</v>
      </c>
      <c r="S32" s="3">
        <v>385</v>
      </c>
      <c r="T32" s="3">
        <v>-67</v>
      </c>
      <c r="U32" s="3">
        <v>2436</v>
      </c>
      <c r="V32" s="3"/>
      <c r="W32" s="3">
        <v>1946</v>
      </c>
      <c r="X32" s="3">
        <v>215</v>
      </c>
      <c r="Y32" s="3">
        <v>233</v>
      </c>
      <c r="Z32" s="3">
        <v>1498</v>
      </c>
      <c r="AA32" s="3">
        <v>740</v>
      </c>
      <c r="AB32" s="3"/>
      <c r="AC32" s="3">
        <v>388</v>
      </c>
      <c r="AD32" s="3">
        <v>-419</v>
      </c>
      <c r="AE32" s="3">
        <v>221</v>
      </c>
      <c r="AF32" s="3">
        <v>586</v>
      </c>
      <c r="AG32" s="3">
        <v>3137</v>
      </c>
      <c r="AH32" s="3"/>
      <c r="AI32" s="3">
        <v>3137</v>
      </c>
      <c r="AJ32" s="3">
        <v>835</v>
      </c>
      <c r="AK32" s="3">
        <v>1136</v>
      </c>
      <c r="AL32" s="3">
        <v>1166</v>
      </c>
      <c r="AM32" s="3">
        <v>11015</v>
      </c>
      <c r="AN32" s="3">
        <v>1791</v>
      </c>
      <c r="AO32" s="3">
        <v>9224</v>
      </c>
      <c r="AP32" s="3">
        <v>3316</v>
      </c>
      <c r="AQ32" s="3">
        <v>3345</v>
      </c>
      <c r="AR32" s="3">
        <v>2563</v>
      </c>
      <c r="AS32" s="3">
        <v>7486</v>
      </c>
      <c r="AT32" s="3">
        <v>5042</v>
      </c>
      <c r="AU32" s="3">
        <v>2444</v>
      </c>
      <c r="AV32" s="3">
        <v>678</v>
      </c>
      <c r="AW32" s="3">
        <v>553</v>
      </c>
      <c r="AX32" s="3">
        <v>1213</v>
      </c>
      <c r="AY32" s="3">
        <v>-1024</v>
      </c>
      <c r="AZ32" s="3">
        <v>1092</v>
      </c>
      <c r="BA32" s="3">
        <v>-2116</v>
      </c>
      <c r="BB32" s="3">
        <v>172</v>
      </c>
      <c r="BC32" s="3">
        <v>137</v>
      </c>
      <c r="BD32" s="3">
        <v>-2425</v>
      </c>
      <c r="BE32" s="3">
        <v>-12092</v>
      </c>
      <c r="BF32" s="3">
        <v>-1186</v>
      </c>
      <c r="BG32" s="3">
        <v>-10906</v>
      </c>
      <c r="BH32" s="3">
        <v>-3924</v>
      </c>
      <c r="BI32" s="3">
        <v>-6982</v>
      </c>
      <c r="BJ32" s="3">
        <v>-2975</v>
      </c>
      <c r="BK32" s="7">
        <v>-4007</v>
      </c>
    </row>
    <row r="33" spans="1:63" s="140" customFormat="1" x14ac:dyDescent="0.25">
      <c r="A33" s="63"/>
      <c r="B33" s="38" t="s">
        <v>131</v>
      </c>
      <c r="C33" s="71"/>
      <c r="D33" s="4"/>
      <c r="E33" s="4">
        <f t="shared" ref="E33" si="15">SUM(E29:E30)</f>
        <v>151022</v>
      </c>
      <c r="F33" s="4">
        <f t="shared" ref="F33" si="16">SUM(F29:F30)</f>
        <v>47955</v>
      </c>
      <c r="G33" s="4">
        <f>SUM(G29:G30)</f>
        <v>103067</v>
      </c>
      <c r="H33" s="4">
        <f>SUM(H29:H30)</f>
        <v>45109</v>
      </c>
      <c r="I33" s="4">
        <f>SUM(I29:I30)</f>
        <v>29009</v>
      </c>
      <c r="J33" s="4">
        <f>SUM(J29:J30)</f>
        <v>28949</v>
      </c>
      <c r="K33" s="4">
        <f t="shared" ref="K33:Q33" si="17">SUM(K29:K30)</f>
        <v>76998</v>
      </c>
      <c r="L33" s="4">
        <f t="shared" si="17"/>
        <v>24147</v>
      </c>
      <c r="M33" s="4">
        <f t="shared" si="17"/>
        <v>21604</v>
      </c>
      <c r="N33" s="4">
        <f t="shared" si="17"/>
        <v>17668</v>
      </c>
      <c r="O33" s="4">
        <f t="shared" si="17"/>
        <v>13579</v>
      </c>
      <c r="P33" s="4">
        <f>SUM(P29:P30)</f>
        <v>35448</v>
      </c>
      <c r="Q33" s="4">
        <f t="shared" si="17"/>
        <v>21430</v>
      </c>
      <c r="R33" s="4">
        <f>SUM(R29:R30)</f>
        <v>9161</v>
      </c>
      <c r="S33" s="4">
        <f>SUM(S29:S30)</f>
        <v>2555</v>
      </c>
      <c r="T33" s="4">
        <f>SUM(T29:T30)</f>
        <v>2302</v>
      </c>
      <c r="U33" s="4">
        <f>SUM(U29:U30)</f>
        <v>2866</v>
      </c>
      <c r="V33" s="4">
        <f>SUM(V29:V30)</f>
        <v>2874</v>
      </c>
      <c r="W33" s="4">
        <f t="shared" ref="W33:BD33" si="18">SUM(W29:W30)</f>
        <v>865</v>
      </c>
      <c r="X33" s="4">
        <f t="shared" si="18"/>
        <v>2874</v>
      </c>
      <c r="Y33" s="4">
        <f t="shared" si="18"/>
        <v>-2233</v>
      </c>
      <c r="Z33" s="4">
        <f>SUM(Z29:Z30)</f>
        <v>224</v>
      </c>
      <c r="AA33" s="4">
        <f t="shared" si="18"/>
        <v>24780</v>
      </c>
      <c r="AB33" s="4">
        <f t="shared" si="18"/>
        <v>6864</v>
      </c>
      <c r="AC33" s="4">
        <f t="shared" si="18"/>
        <v>17916</v>
      </c>
      <c r="AD33" s="4">
        <f t="shared" si="18"/>
        <v>7780</v>
      </c>
      <c r="AE33" s="4">
        <f t="shared" si="18"/>
        <v>4778</v>
      </c>
      <c r="AF33" s="4">
        <f t="shared" si="18"/>
        <v>5358</v>
      </c>
      <c r="AG33" s="4">
        <f t="shared" si="18"/>
        <v>38511</v>
      </c>
      <c r="AH33" s="4">
        <f t="shared" si="18"/>
        <v>5674</v>
      </c>
      <c r="AI33" s="4">
        <f t="shared" si="18"/>
        <v>32837</v>
      </c>
      <c r="AJ33" s="4">
        <f t="shared" si="18"/>
        <v>10787</v>
      </c>
      <c r="AK33" s="4">
        <f t="shared" si="18"/>
        <v>8547</v>
      </c>
      <c r="AL33" s="4">
        <f t="shared" si="18"/>
        <v>13503</v>
      </c>
      <c r="AM33" s="4">
        <f t="shared" si="18"/>
        <v>59171</v>
      </c>
      <c r="AN33" s="4">
        <f t="shared" si="18"/>
        <v>13043</v>
      </c>
      <c r="AO33" s="4">
        <f t="shared" si="18"/>
        <v>46128</v>
      </c>
      <c r="AP33" s="4">
        <f t="shared" si="18"/>
        <v>14086</v>
      </c>
      <c r="AQ33" s="4">
        <f t="shared" si="18"/>
        <v>14346</v>
      </c>
      <c r="AR33" s="4">
        <f t="shared" si="18"/>
        <v>17696</v>
      </c>
      <c r="AS33" s="4">
        <f t="shared" si="18"/>
        <v>64589</v>
      </c>
      <c r="AT33" s="4">
        <f t="shared" si="18"/>
        <v>12793</v>
      </c>
      <c r="AU33" s="4">
        <f t="shared" si="18"/>
        <v>14836</v>
      </c>
      <c r="AV33" s="4">
        <f t="shared" si="18"/>
        <v>8461</v>
      </c>
      <c r="AW33" s="4">
        <f t="shared" si="18"/>
        <v>3061</v>
      </c>
      <c r="AX33" s="4">
        <f t="shared" si="18"/>
        <v>3314</v>
      </c>
      <c r="AY33" s="4">
        <f t="shared" si="18"/>
        <v>-38538</v>
      </c>
      <c r="AZ33" s="4">
        <f t="shared" si="18"/>
        <v>3101</v>
      </c>
      <c r="BA33" s="4">
        <f t="shared" si="18"/>
        <v>-41639</v>
      </c>
      <c r="BB33" s="4">
        <f t="shared" si="18"/>
        <v>4714</v>
      </c>
      <c r="BC33" s="4">
        <f t="shared" si="18"/>
        <v>-33188</v>
      </c>
      <c r="BD33" s="4">
        <f t="shared" si="18"/>
        <v>-13165</v>
      </c>
      <c r="BE33" s="4">
        <v>38329</v>
      </c>
      <c r="BF33" s="4">
        <v>-18456</v>
      </c>
      <c r="BG33" s="4">
        <v>57601</v>
      </c>
      <c r="BH33" s="4">
        <v>20458</v>
      </c>
      <c r="BI33" s="4">
        <v>37153</v>
      </c>
      <c r="BJ33" s="4">
        <v>16845</v>
      </c>
      <c r="BK33" s="12">
        <v>20307</v>
      </c>
    </row>
    <row r="34" spans="1:63" s="140" customFormat="1" x14ac:dyDescent="0.25">
      <c r="A34" s="63"/>
      <c r="B34" s="35" t="s">
        <v>99</v>
      </c>
      <c r="C34" s="64"/>
      <c r="D34" s="3"/>
      <c r="E34" s="3">
        <v>-10942</v>
      </c>
      <c r="F34" s="3">
        <v>-4225</v>
      </c>
      <c r="G34" s="3">
        <v>-6717</v>
      </c>
      <c r="H34" s="3">
        <v>-2532</v>
      </c>
      <c r="I34" s="3">
        <v>-1796</v>
      </c>
      <c r="J34" s="3">
        <v>-2389</v>
      </c>
      <c r="K34" s="3">
        <v>-5053</v>
      </c>
      <c r="L34" s="3">
        <v>-3588</v>
      </c>
      <c r="M34" s="3">
        <v>-506</v>
      </c>
      <c r="N34" s="3">
        <v>-271</v>
      </c>
      <c r="O34" s="3">
        <v>-688</v>
      </c>
      <c r="P34" s="3">
        <v>-456</v>
      </c>
      <c r="Q34" s="3">
        <v>-1068</v>
      </c>
      <c r="R34" s="3">
        <v>348</v>
      </c>
      <c r="S34" s="3">
        <v>346</v>
      </c>
      <c r="T34" s="3">
        <v>-82</v>
      </c>
      <c r="U34" s="3">
        <v>-272</v>
      </c>
      <c r="V34" s="3">
        <v>-960</v>
      </c>
      <c r="W34" s="3">
        <v>-242</v>
      </c>
      <c r="X34" s="3">
        <v>-960</v>
      </c>
      <c r="Y34" s="3">
        <v>85</v>
      </c>
      <c r="Z34" s="3">
        <v>633</v>
      </c>
      <c r="AA34" s="3">
        <v>-5669</v>
      </c>
      <c r="AB34" s="3">
        <v>-579</v>
      </c>
      <c r="AC34" s="3">
        <v>-5090</v>
      </c>
      <c r="AD34" s="3">
        <v>-921</v>
      </c>
      <c r="AE34" s="3">
        <v>-1088</v>
      </c>
      <c r="AF34" s="3">
        <v>-3081</v>
      </c>
      <c r="AG34" s="3">
        <v>-18302</v>
      </c>
      <c r="AH34" s="3">
        <v>-2284</v>
      </c>
      <c r="AI34" s="3">
        <v>-16018</v>
      </c>
      <c r="AJ34" s="3">
        <v>-6350</v>
      </c>
      <c r="AK34" s="3">
        <v>-2271</v>
      </c>
      <c r="AL34" s="3">
        <v>-7397</v>
      </c>
      <c r="AM34" s="3">
        <v>-28458</v>
      </c>
      <c r="AN34" s="3">
        <v>-4820</v>
      </c>
      <c r="AO34" s="3">
        <v>-23638</v>
      </c>
      <c r="AP34" s="3">
        <v>-7159</v>
      </c>
      <c r="AQ34" s="3">
        <v>-6829</v>
      </c>
      <c r="AR34" s="3">
        <v>-9650</v>
      </c>
      <c r="AS34" s="3">
        <v>-35867</v>
      </c>
      <c r="AT34" s="3">
        <v>-1067</v>
      </c>
      <c r="AU34" s="3">
        <v>703</v>
      </c>
      <c r="AV34" s="3">
        <v>52</v>
      </c>
      <c r="AW34" s="3">
        <v>950</v>
      </c>
      <c r="AX34" s="3">
        <v>-299</v>
      </c>
      <c r="AY34" s="3">
        <v>-1884</v>
      </c>
      <c r="AZ34" s="3">
        <v>-376</v>
      </c>
      <c r="BA34" s="3">
        <v>-1508</v>
      </c>
      <c r="BB34" s="3">
        <v>-645</v>
      </c>
      <c r="BC34" s="3">
        <v>-476</v>
      </c>
      <c r="BD34" s="3">
        <v>-387</v>
      </c>
      <c r="BE34" s="3">
        <v>-830</v>
      </c>
      <c r="BF34" s="3">
        <v>-422</v>
      </c>
      <c r="BG34" s="3">
        <v>-408</v>
      </c>
      <c r="BH34" s="3">
        <v>-323</v>
      </c>
      <c r="BI34" s="3">
        <v>-85</v>
      </c>
      <c r="BJ34" s="3">
        <v>-84</v>
      </c>
      <c r="BK34" s="7">
        <v>-1</v>
      </c>
    </row>
    <row r="35" spans="1:63" s="140" customFormat="1" x14ac:dyDescent="0.25">
      <c r="A35" s="63"/>
      <c r="B35" s="38" t="s">
        <v>132</v>
      </c>
      <c r="C35" s="71"/>
      <c r="D35" s="4"/>
      <c r="E35" s="4">
        <f>SUM(E33:E34)</f>
        <v>140080</v>
      </c>
      <c r="F35" s="4">
        <f>SUM(F33:F34)</f>
        <v>43730</v>
      </c>
      <c r="G35" s="4">
        <f>SUM(G33:G34)</f>
        <v>96350</v>
      </c>
      <c r="H35" s="4">
        <f>SUM(H33:H34)</f>
        <v>42577</v>
      </c>
      <c r="I35" s="4">
        <f t="shared" ref="I35:U35" si="19">SUM(I33:I34)</f>
        <v>27213</v>
      </c>
      <c r="J35" s="4">
        <f t="shared" si="19"/>
        <v>26560</v>
      </c>
      <c r="K35" s="4">
        <f t="shared" si="19"/>
        <v>71945</v>
      </c>
      <c r="L35" s="4">
        <f t="shared" si="19"/>
        <v>20559</v>
      </c>
      <c r="M35" s="4">
        <f t="shared" si="19"/>
        <v>21098</v>
      </c>
      <c r="N35" s="4">
        <f t="shared" si="19"/>
        <v>17397</v>
      </c>
      <c r="O35" s="4">
        <f t="shared" si="19"/>
        <v>12891</v>
      </c>
      <c r="P35" s="4">
        <f t="shared" si="19"/>
        <v>34992</v>
      </c>
      <c r="Q35" s="4">
        <f t="shared" si="19"/>
        <v>20362</v>
      </c>
      <c r="R35" s="4">
        <f t="shared" si="19"/>
        <v>9509</v>
      </c>
      <c r="S35" s="4">
        <f t="shared" si="19"/>
        <v>2901</v>
      </c>
      <c r="T35" s="4">
        <f>SUM(T33:T34)</f>
        <v>2220</v>
      </c>
      <c r="U35" s="4">
        <f t="shared" si="19"/>
        <v>2594</v>
      </c>
      <c r="V35" s="4">
        <f>SUM(V33:V34)</f>
        <v>1914</v>
      </c>
      <c r="W35" s="4">
        <f>SUM(W33:W34)</f>
        <v>623</v>
      </c>
      <c r="X35" s="4">
        <f>SUM(X33:X34)</f>
        <v>1914</v>
      </c>
      <c r="Y35" s="4">
        <f>SUM(Y33:Y34)</f>
        <v>-2148</v>
      </c>
      <c r="Z35" s="4">
        <f>SUM(Z33:Z34)</f>
        <v>857</v>
      </c>
      <c r="AA35" s="4">
        <v>19111</v>
      </c>
      <c r="AB35" s="4">
        <v>6285</v>
      </c>
      <c r="AC35" s="4">
        <v>12826</v>
      </c>
      <c r="AD35" s="4">
        <v>6859</v>
      </c>
      <c r="AE35" s="4">
        <v>3690</v>
      </c>
      <c r="AF35" s="4">
        <v>2277</v>
      </c>
      <c r="AG35" s="4">
        <v>20209</v>
      </c>
      <c r="AH35" s="4">
        <v>3390</v>
      </c>
      <c r="AI35" s="4">
        <v>16819</v>
      </c>
      <c r="AJ35" s="4">
        <v>4437</v>
      </c>
      <c r="AK35" s="4">
        <v>6276</v>
      </c>
      <c r="AL35" s="4">
        <v>6106</v>
      </c>
      <c r="AM35" s="4">
        <v>30713</v>
      </c>
      <c r="AN35" s="4">
        <v>8223</v>
      </c>
      <c r="AO35" s="4">
        <v>22490</v>
      </c>
      <c r="AP35" s="4">
        <v>6927</v>
      </c>
      <c r="AQ35" s="4">
        <v>7517</v>
      </c>
      <c r="AR35" s="4">
        <v>8046</v>
      </c>
      <c r="AS35" s="4">
        <v>27265</v>
      </c>
      <c r="AT35" s="4">
        <v>11726</v>
      </c>
      <c r="AU35" s="4">
        <v>15539</v>
      </c>
      <c r="AV35" s="4">
        <v>8513</v>
      </c>
      <c r="AW35" s="4">
        <v>4011</v>
      </c>
      <c r="AX35" s="4">
        <v>3015</v>
      </c>
      <c r="AY35" s="4">
        <v>-40422</v>
      </c>
      <c r="AZ35" s="4">
        <v>2725</v>
      </c>
      <c r="BA35" s="4">
        <v>-43147</v>
      </c>
      <c r="BB35" s="4">
        <v>4069</v>
      </c>
      <c r="BC35" s="4">
        <v>-33664</v>
      </c>
      <c r="BD35" s="4">
        <v>-13552</v>
      </c>
      <c r="BE35" s="4">
        <v>39159</v>
      </c>
      <c r="BF35" s="4">
        <v>-18034</v>
      </c>
      <c r="BG35" s="4">
        <v>57193</v>
      </c>
      <c r="BH35" s="4">
        <v>20125</v>
      </c>
      <c r="BI35" s="4">
        <v>37068</v>
      </c>
      <c r="BJ35" s="4">
        <v>16761</v>
      </c>
      <c r="BK35" s="12">
        <v>20307</v>
      </c>
    </row>
    <row r="36" spans="1:63" s="137" customFormat="1" x14ac:dyDescent="0.25">
      <c r="A36" s="20"/>
      <c r="B36" s="37" t="s">
        <v>133</v>
      </c>
      <c r="C36" s="69"/>
      <c r="D36" s="10"/>
      <c r="E36" s="10" t="s">
        <v>34</v>
      </c>
      <c r="F36" s="10" t="s">
        <v>34</v>
      </c>
      <c r="G36" s="10" t="s">
        <v>34</v>
      </c>
      <c r="H36" s="10" t="s">
        <v>34</v>
      </c>
      <c r="I36" s="10" t="s">
        <v>34</v>
      </c>
      <c r="J36" s="10" t="s">
        <v>34</v>
      </c>
      <c r="K36" s="10" t="s">
        <v>34</v>
      </c>
      <c r="L36" s="10" t="s">
        <v>34</v>
      </c>
      <c r="M36" s="10" t="s">
        <v>34</v>
      </c>
      <c r="N36" s="10" t="s">
        <v>34</v>
      </c>
      <c r="O36" s="10" t="s">
        <v>34</v>
      </c>
      <c r="P36" s="10" t="s">
        <v>34</v>
      </c>
      <c r="Q36" s="10" t="s">
        <v>34</v>
      </c>
      <c r="R36" s="10" t="s">
        <v>34</v>
      </c>
      <c r="S36" s="10" t="s">
        <v>34</v>
      </c>
      <c r="T36" s="10" t="s">
        <v>34</v>
      </c>
      <c r="U36" s="10" t="s">
        <v>34</v>
      </c>
      <c r="V36" s="10" t="s">
        <v>34</v>
      </c>
      <c r="W36" s="10" t="s">
        <v>34</v>
      </c>
      <c r="X36" s="10" t="s">
        <v>34</v>
      </c>
      <c r="Y36" s="10" t="s">
        <v>34</v>
      </c>
      <c r="Z36" s="10" t="s">
        <v>34</v>
      </c>
      <c r="AA36" s="10" t="s">
        <v>34</v>
      </c>
      <c r="AB36" s="10"/>
      <c r="AC36" s="10" t="s">
        <v>34</v>
      </c>
      <c r="AD36" s="10" t="s">
        <v>34</v>
      </c>
      <c r="AE36" s="10" t="s">
        <v>34</v>
      </c>
      <c r="AF36" s="10" t="s">
        <v>34</v>
      </c>
      <c r="AG36" s="10" t="s">
        <v>34</v>
      </c>
      <c r="AH36" s="10" t="s">
        <v>34</v>
      </c>
      <c r="AI36" s="10" t="s">
        <v>34</v>
      </c>
      <c r="AJ36" s="10" t="s">
        <v>34</v>
      </c>
      <c r="AK36" s="10" t="s">
        <v>34</v>
      </c>
      <c r="AL36" s="10" t="s">
        <v>34</v>
      </c>
      <c r="AM36" s="10" t="s">
        <v>34</v>
      </c>
      <c r="AN36" s="10" t="s">
        <v>34</v>
      </c>
      <c r="AO36" s="10" t="s">
        <v>34</v>
      </c>
      <c r="AP36" s="10" t="s">
        <v>34</v>
      </c>
      <c r="AQ36" s="10" t="s">
        <v>34</v>
      </c>
      <c r="AR36" s="10" t="s">
        <v>34</v>
      </c>
      <c r="AS36" s="10" t="s">
        <v>34</v>
      </c>
      <c r="AT36" s="10" t="s">
        <v>34</v>
      </c>
      <c r="AU36" s="10" t="s">
        <v>34</v>
      </c>
      <c r="AV36" s="10" t="s">
        <v>34</v>
      </c>
      <c r="AW36" s="10" t="s">
        <v>34</v>
      </c>
      <c r="AX36" s="10" t="s">
        <v>34</v>
      </c>
      <c r="AY36" s="10" t="s">
        <v>34</v>
      </c>
      <c r="AZ36" s="10" t="s">
        <v>34</v>
      </c>
      <c r="BA36" s="10" t="s">
        <v>34</v>
      </c>
      <c r="BB36" s="10" t="s">
        <v>34</v>
      </c>
      <c r="BC36" s="10" t="s">
        <v>34</v>
      </c>
      <c r="BD36" s="10" t="s">
        <v>34</v>
      </c>
      <c r="BE36" s="10" t="s">
        <v>34</v>
      </c>
      <c r="BF36" s="10" t="s">
        <v>34</v>
      </c>
      <c r="BG36" s="10" t="s">
        <v>34</v>
      </c>
      <c r="BH36" s="10" t="s">
        <v>34</v>
      </c>
      <c r="BI36" s="10" t="s">
        <v>34</v>
      </c>
      <c r="BJ36" s="10" t="s">
        <v>34</v>
      </c>
      <c r="BK36" s="11" t="s">
        <v>34</v>
      </c>
    </row>
    <row r="37" spans="1:63" s="144" customFormat="1" ht="15.75" thickBot="1" x14ac:dyDescent="0.3">
      <c r="A37" s="142"/>
      <c r="B37" s="145" t="s">
        <v>134</v>
      </c>
      <c r="C37" s="143"/>
      <c r="D37" s="14"/>
      <c r="E37" s="14">
        <v>140080</v>
      </c>
      <c r="F37" s="14">
        <v>43730</v>
      </c>
      <c r="G37" s="14">
        <v>96350</v>
      </c>
      <c r="H37" s="14">
        <v>42577</v>
      </c>
      <c r="I37" s="14">
        <v>27213</v>
      </c>
      <c r="J37" s="14">
        <v>26560</v>
      </c>
      <c r="K37" s="14">
        <v>71945</v>
      </c>
      <c r="L37" s="14">
        <v>20559</v>
      </c>
      <c r="M37" s="14">
        <v>21098</v>
      </c>
      <c r="N37" s="14">
        <v>17397</v>
      </c>
      <c r="O37" s="14">
        <v>12891</v>
      </c>
      <c r="P37" s="14">
        <v>34992</v>
      </c>
      <c r="Q37" s="14">
        <v>20362</v>
      </c>
      <c r="R37" s="14">
        <v>9509</v>
      </c>
      <c r="S37" s="14">
        <v>2901</v>
      </c>
      <c r="T37" s="14">
        <v>2220</v>
      </c>
      <c r="U37" s="14">
        <v>2594</v>
      </c>
      <c r="V37" s="14">
        <v>1914</v>
      </c>
      <c r="W37" s="14">
        <v>623</v>
      </c>
      <c r="X37" s="14">
        <v>1914</v>
      </c>
      <c r="Y37" s="14">
        <v>-2148</v>
      </c>
      <c r="Z37" s="14">
        <v>857</v>
      </c>
      <c r="AA37" s="14">
        <v>19111</v>
      </c>
      <c r="AB37" s="14">
        <v>6285</v>
      </c>
      <c r="AC37" s="14">
        <v>12826</v>
      </c>
      <c r="AD37" s="14">
        <v>6859</v>
      </c>
      <c r="AE37" s="14">
        <v>3690</v>
      </c>
      <c r="AF37" s="14">
        <v>2277</v>
      </c>
      <c r="AG37" s="14">
        <v>20209</v>
      </c>
      <c r="AH37" s="14">
        <v>3390</v>
      </c>
      <c r="AI37" s="14">
        <v>16819</v>
      </c>
      <c r="AJ37" s="14">
        <v>4437</v>
      </c>
      <c r="AK37" s="14">
        <v>6276</v>
      </c>
      <c r="AL37" s="14">
        <v>6106</v>
      </c>
      <c r="AM37" s="14">
        <v>30713</v>
      </c>
      <c r="AN37" s="14">
        <v>8223</v>
      </c>
      <c r="AO37" s="14">
        <v>22490</v>
      </c>
      <c r="AP37" s="14">
        <v>6927</v>
      </c>
      <c r="AQ37" s="14">
        <v>7517</v>
      </c>
      <c r="AR37" s="14">
        <v>8046</v>
      </c>
      <c r="AS37" s="14">
        <v>27265</v>
      </c>
      <c r="AT37" s="14">
        <v>11726</v>
      </c>
      <c r="AU37" s="14">
        <v>15539</v>
      </c>
      <c r="AV37" s="14">
        <v>8513</v>
      </c>
      <c r="AW37" s="14">
        <v>4011</v>
      </c>
      <c r="AX37" s="14">
        <v>3015</v>
      </c>
      <c r="AY37" s="14">
        <v>-40422</v>
      </c>
      <c r="AZ37" s="14">
        <v>2725</v>
      </c>
      <c r="BA37" s="14">
        <v>-43147</v>
      </c>
      <c r="BB37" s="14">
        <v>4069</v>
      </c>
      <c r="BC37" s="14">
        <v>-33664</v>
      </c>
      <c r="BD37" s="14">
        <v>-13552</v>
      </c>
      <c r="BE37" s="14">
        <v>39159</v>
      </c>
      <c r="BF37" s="14">
        <v>-18034</v>
      </c>
      <c r="BG37" s="14">
        <v>57193</v>
      </c>
      <c r="BH37" s="14">
        <v>20125</v>
      </c>
      <c r="BI37" s="14">
        <v>37068</v>
      </c>
      <c r="BJ37" s="14">
        <v>16761</v>
      </c>
      <c r="BK37" s="15">
        <v>20307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7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4" sqref="B4"/>
    </sheetView>
  </sheetViews>
  <sheetFormatPr defaultColWidth="8.85546875" defaultRowHeight="15" outlineLevelCol="1" x14ac:dyDescent="0.25"/>
  <cols>
    <col min="1" max="1" width="1.42578125" style="6" customWidth="1"/>
    <col min="2" max="2" width="67" style="78" bestFit="1" customWidth="1"/>
    <col min="3" max="3" width="38.7109375" style="6" customWidth="1"/>
    <col min="4" max="4" width="17.85546875" style="5" customWidth="1"/>
    <col min="5" max="7" width="8.28515625" style="5" bestFit="1" customWidth="1"/>
    <col min="8" max="10" width="7.5703125" style="5" bestFit="1" customWidth="1"/>
    <col min="11" max="11" width="8.28515625" style="5" bestFit="1" customWidth="1"/>
    <col min="12" max="12" width="7.28515625" style="5" bestFit="1" customWidth="1"/>
    <col min="13" max="13" width="7.28515625" style="5" customWidth="1" outlineLevel="1"/>
    <col min="14" max="16" width="7.28515625" style="6" customWidth="1" outlineLevel="1"/>
    <col min="17" max="20" width="7.28515625" style="6" bestFit="1" customWidth="1"/>
    <col min="21" max="24" width="8.28515625" style="6" bestFit="1" customWidth="1"/>
    <col min="25" max="25" width="7.28515625" style="6" bestFit="1" customWidth="1"/>
    <col min="26" max="27" width="8.28515625" style="6" bestFit="1" customWidth="1"/>
    <col min="28" max="29" width="7.28515625" style="6" bestFit="1" customWidth="1"/>
    <col min="30" max="32" width="8.28515625" style="6" bestFit="1" customWidth="1"/>
    <col min="33" max="34" width="7.5703125" style="6" bestFit="1" customWidth="1"/>
    <col min="35" max="36" width="8.28515625" style="6" bestFit="1" customWidth="1"/>
    <col min="37" max="37" width="7.5703125" style="6" bestFit="1" customWidth="1"/>
    <col min="38" max="38" width="8.28515625" style="6" bestFit="1" customWidth="1"/>
    <col min="39" max="39" width="7.5703125" style="6" bestFit="1" customWidth="1"/>
    <col min="40" max="44" width="8.28515625" style="6" bestFit="1" customWidth="1"/>
    <col min="45" max="47" width="7.5703125" style="6" bestFit="1" customWidth="1"/>
    <col min="48" max="48" width="8.28515625" style="6" bestFit="1" customWidth="1"/>
    <col min="49" max="50" width="7.5703125" style="6" bestFit="1" customWidth="1"/>
    <col min="51" max="53" width="8.28515625" style="6" bestFit="1" customWidth="1"/>
    <col min="54" max="54" width="8.28515625" style="74" bestFit="1" customWidth="1"/>
    <col min="55" max="16384" width="8.85546875" style="6"/>
  </cols>
  <sheetData>
    <row r="1" spans="1:54" ht="52.15" customHeight="1" thickBot="1" x14ac:dyDescent="0.3">
      <c r="A1" s="60"/>
      <c r="B1" s="7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61"/>
    </row>
    <row r="2" spans="1:54" ht="8.25" customHeight="1" x14ac:dyDescent="0.25">
      <c r="A2" s="20"/>
      <c r="B2" s="7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6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62"/>
    </row>
    <row r="3" spans="1:54" s="5" customFormat="1" ht="25.9" customHeight="1" x14ac:dyDescent="0.25">
      <c r="A3" s="39"/>
      <c r="B3" s="147" t="s">
        <v>204</v>
      </c>
      <c r="C3" s="147"/>
      <c r="D3" s="19"/>
      <c r="E3" s="19">
        <v>2019</v>
      </c>
      <c r="F3" s="19" t="s">
        <v>203</v>
      </c>
      <c r="G3" s="19" t="s">
        <v>198</v>
      </c>
      <c r="H3" s="19" t="s">
        <v>197</v>
      </c>
      <c r="I3" s="19" t="s">
        <v>151</v>
      </c>
      <c r="J3" s="19" t="s">
        <v>147</v>
      </c>
      <c r="K3" s="19">
        <v>2018</v>
      </c>
      <c r="L3" s="19" t="s">
        <v>146</v>
      </c>
      <c r="M3" s="19" t="s">
        <v>36</v>
      </c>
      <c r="N3" s="19" t="s">
        <v>35</v>
      </c>
      <c r="O3" s="19" t="s">
        <v>33</v>
      </c>
      <c r="P3" s="19">
        <v>2017</v>
      </c>
      <c r="Q3" s="19" t="s">
        <v>16</v>
      </c>
      <c r="R3" s="19" t="s">
        <v>15</v>
      </c>
      <c r="S3" s="19" t="s">
        <v>14</v>
      </c>
      <c r="T3" s="19" t="s">
        <v>13</v>
      </c>
      <c r="U3" s="19">
        <v>2016</v>
      </c>
      <c r="V3" s="19" t="s">
        <v>11</v>
      </c>
      <c r="W3" s="19" t="s">
        <v>10</v>
      </c>
      <c r="X3" s="19" t="s">
        <v>9</v>
      </c>
      <c r="Y3" s="19" t="s">
        <v>8</v>
      </c>
      <c r="Z3" s="19">
        <v>2015</v>
      </c>
      <c r="AA3" s="19" t="s">
        <v>7</v>
      </c>
      <c r="AB3" s="19" t="s">
        <v>6</v>
      </c>
      <c r="AC3" s="19" t="s">
        <v>5</v>
      </c>
      <c r="AD3" s="19" t="s">
        <v>4</v>
      </c>
      <c r="AE3" s="19">
        <v>2014</v>
      </c>
      <c r="AF3" s="19" t="s">
        <v>3</v>
      </c>
      <c r="AG3" s="19" t="s">
        <v>2</v>
      </c>
      <c r="AH3" s="19" t="s">
        <v>1</v>
      </c>
      <c r="AI3" s="19" t="s">
        <v>0</v>
      </c>
      <c r="AJ3" s="19">
        <v>2013</v>
      </c>
      <c r="AK3" s="19" t="s">
        <v>17</v>
      </c>
      <c r="AL3" s="19" t="s">
        <v>18</v>
      </c>
      <c r="AM3" s="19" t="s">
        <v>19</v>
      </c>
      <c r="AN3" s="19" t="s">
        <v>20</v>
      </c>
      <c r="AO3" s="19">
        <v>2012</v>
      </c>
      <c r="AP3" s="19" t="s">
        <v>21</v>
      </c>
      <c r="AQ3" s="19" t="s">
        <v>22</v>
      </c>
      <c r="AR3" s="19" t="s">
        <v>23</v>
      </c>
      <c r="AS3" s="19" t="s">
        <v>24</v>
      </c>
      <c r="AT3" s="19" t="s">
        <v>24</v>
      </c>
      <c r="AU3" s="19" t="s">
        <v>25</v>
      </c>
      <c r="AV3" s="19" t="s">
        <v>26</v>
      </c>
      <c r="AW3" s="19" t="s">
        <v>27</v>
      </c>
      <c r="AX3" s="19" t="s">
        <v>28</v>
      </c>
      <c r="AY3" s="19" t="s">
        <v>29</v>
      </c>
      <c r="AZ3" s="19" t="s">
        <v>30</v>
      </c>
      <c r="BA3" s="19" t="s">
        <v>31</v>
      </c>
      <c r="BB3" s="28" t="s">
        <v>32</v>
      </c>
    </row>
    <row r="4" spans="1:54" s="65" customFormat="1" ht="27.95" customHeight="1" x14ac:dyDescent="0.25">
      <c r="A4" s="63"/>
      <c r="B4" s="35" t="s">
        <v>152</v>
      </c>
      <c r="C4" s="6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7"/>
    </row>
    <row r="5" spans="1:54" s="5" customFormat="1" ht="16.5" customHeight="1" x14ac:dyDescent="0.25">
      <c r="A5" s="39"/>
      <c r="B5" s="36" t="s">
        <v>153</v>
      </c>
      <c r="C5" s="66"/>
      <c r="D5" s="8"/>
      <c r="E5" s="8">
        <v>168305</v>
      </c>
      <c r="F5" s="8">
        <v>52625</v>
      </c>
      <c r="G5" s="8">
        <v>115680</v>
      </c>
      <c r="H5" s="8">
        <v>50297</v>
      </c>
      <c r="I5" s="8">
        <v>32793</v>
      </c>
      <c r="J5" s="8">
        <v>32590</v>
      </c>
      <c r="K5" s="8">
        <v>89463</v>
      </c>
      <c r="L5" s="8">
        <v>26837</v>
      </c>
      <c r="M5" s="8">
        <v>26029</v>
      </c>
      <c r="N5" s="8">
        <v>20389</v>
      </c>
      <c r="O5" s="8">
        <v>16208</v>
      </c>
      <c r="P5" s="8">
        <v>45028</v>
      </c>
      <c r="Q5" s="8">
        <v>45028</v>
      </c>
      <c r="R5" s="8">
        <v>11846</v>
      </c>
      <c r="S5" s="8">
        <v>4518</v>
      </c>
      <c r="T5" s="8">
        <v>4320</v>
      </c>
      <c r="U5" s="8">
        <v>9348</v>
      </c>
      <c r="V5" s="8">
        <v>9348</v>
      </c>
      <c r="W5" s="8">
        <v>5890</v>
      </c>
      <c r="X5" s="8">
        <v>994</v>
      </c>
      <c r="Y5" s="8">
        <v>1230</v>
      </c>
      <c r="Z5" s="8">
        <v>33018</v>
      </c>
      <c r="AA5" s="8">
        <v>33018</v>
      </c>
      <c r="AB5" s="8">
        <v>10070</v>
      </c>
      <c r="AC5" s="8">
        <v>6763</v>
      </c>
      <c r="AD5" s="8">
        <v>7361</v>
      </c>
      <c r="AE5" s="8">
        <v>49050</v>
      </c>
      <c r="AF5" s="8">
        <v>49050</v>
      </c>
      <c r="AG5" s="8">
        <v>12960</v>
      </c>
      <c r="AH5" s="8">
        <v>11112</v>
      </c>
      <c r="AI5" s="8">
        <v>16453</v>
      </c>
      <c r="AJ5" s="8">
        <v>70973</v>
      </c>
      <c r="AK5" s="8">
        <v>16475</v>
      </c>
      <c r="AL5" s="8">
        <v>16732</v>
      </c>
      <c r="AM5" s="8">
        <v>17536</v>
      </c>
      <c r="AN5" s="8">
        <v>20230</v>
      </c>
      <c r="AO5" s="8">
        <v>83069</v>
      </c>
      <c r="AP5" s="8">
        <v>13710</v>
      </c>
      <c r="AQ5" s="8">
        <v>32399</v>
      </c>
      <c r="AR5" s="8">
        <v>8737</v>
      </c>
      <c r="AS5" s="8">
        <v>20109</v>
      </c>
      <c r="AT5" s="8">
        <v>10032</v>
      </c>
      <c r="AU5" s="8">
        <v>9876</v>
      </c>
      <c r="AV5" s="8">
        <v>-19436</v>
      </c>
      <c r="AW5" s="8">
        <v>-26270</v>
      </c>
      <c r="AX5" s="8">
        <v>-5775</v>
      </c>
      <c r="AY5" s="8">
        <v>69051</v>
      </c>
      <c r="AZ5" s="8">
        <v>57193</v>
      </c>
      <c r="BA5" s="8">
        <v>37068</v>
      </c>
      <c r="BB5" s="9">
        <v>27214</v>
      </c>
    </row>
    <row r="6" spans="1:54" s="68" customFormat="1" ht="16.5" customHeight="1" x14ac:dyDescent="0.25">
      <c r="A6" s="67"/>
      <c r="B6" s="35" t="s">
        <v>154</v>
      </c>
      <c r="C6" s="64"/>
      <c r="D6" s="3"/>
      <c r="E6" s="3"/>
      <c r="F6" s="3"/>
      <c r="G6" s="3"/>
      <c r="H6" s="3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7"/>
    </row>
    <row r="7" spans="1:54" s="5" customFormat="1" ht="16.5" customHeight="1" x14ac:dyDescent="0.25">
      <c r="A7" s="39"/>
      <c r="B7" s="36" t="s">
        <v>155</v>
      </c>
      <c r="C7" s="66"/>
      <c r="D7" s="8"/>
      <c r="E7" s="8">
        <v>1527</v>
      </c>
      <c r="F7" s="8">
        <v>659</v>
      </c>
      <c r="G7" s="8">
        <v>868</v>
      </c>
      <c r="H7" s="8">
        <v>673</v>
      </c>
      <c r="I7" s="8" t="s">
        <v>34</v>
      </c>
      <c r="J7" s="8">
        <v>195</v>
      </c>
      <c r="K7" s="8">
        <v>-1866</v>
      </c>
      <c r="L7" s="8">
        <v>-790</v>
      </c>
      <c r="M7" s="8" t="s">
        <v>34</v>
      </c>
      <c r="N7" s="8">
        <v>-112</v>
      </c>
      <c r="O7" s="8">
        <v>-964</v>
      </c>
      <c r="P7" s="8" t="s">
        <v>34</v>
      </c>
      <c r="Q7" s="8" t="s">
        <v>34</v>
      </c>
      <c r="R7" s="8" t="s">
        <v>34</v>
      </c>
      <c r="S7" s="8" t="s">
        <v>34</v>
      </c>
      <c r="T7" s="8" t="s">
        <v>34</v>
      </c>
      <c r="U7" s="8">
        <v>-581</v>
      </c>
      <c r="V7" s="8">
        <v>-581</v>
      </c>
      <c r="W7" s="8">
        <v>-581</v>
      </c>
      <c r="X7" s="8" t="s">
        <v>34</v>
      </c>
      <c r="Y7" s="8" t="s">
        <v>34</v>
      </c>
      <c r="Z7" s="8">
        <v>-3734</v>
      </c>
      <c r="AA7" s="8">
        <v>-3734</v>
      </c>
      <c r="AB7" s="8">
        <v>23</v>
      </c>
      <c r="AC7" s="8">
        <v>-1419</v>
      </c>
      <c r="AD7" s="8">
        <v>-3316</v>
      </c>
      <c r="AE7" s="8">
        <v>-1472</v>
      </c>
      <c r="AF7" s="8">
        <v>-1472</v>
      </c>
      <c r="AG7" s="8">
        <v>-856</v>
      </c>
      <c r="AH7" s="8">
        <v>-1068</v>
      </c>
      <c r="AI7" s="8">
        <v>453</v>
      </c>
      <c r="AJ7" s="8">
        <v>1658</v>
      </c>
      <c r="AK7" s="8">
        <v>184</v>
      </c>
      <c r="AL7" s="8">
        <v>634</v>
      </c>
      <c r="AM7" s="8">
        <v>142</v>
      </c>
      <c r="AN7" s="8">
        <v>698</v>
      </c>
      <c r="AO7" s="8">
        <v>1194</v>
      </c>
      <c r="AP7" s="8">
        <v>1190</v>
      </c>
      <c r="AQ7" s="8">
        <v>570</v>
      </c>
      <c r="AR7" s="8">
        <v>195</v>
      </c>
      <c r="AS7" s="8">
        <v>401</v>
      </c>
      <c r="AT7" s="8">
        <v>401</v>
      </c>
      <c r="AU7" s="8">
        <v>563</v>
      </c>
      <c r="AV7" s="8">
        <v>1333</v>
      </c>
      <c r="AW7" s="8">
        <v>414</v>
      </c>
      <c r="AX7" s="8">
        <v>396</v>
      </c>
      <c r="AY7" s="8">
        <v>2783</v>
      </c>
      <c r="AZ7" s="8">
        <v>1911</v>
      </c>
      <c r="BA7" s="8">
        <v>1050</v>
      </c>
      <c r="BB7" s="9">
        <v>450</v>
      </c>
    </row>
    <row r="8" spans="1:54" ht="12.75" customHeight="1" x14ac:dyDescent="0.25">
      <c r="A8" s="20"/>
      <c r="B8" s="37" t="s">
        <v>156</v>
      </c>
      <c r="C8" s="69"/>
      <c r="D8" s="10"/>
      <c r="E8" s="10">
        <v>1205</v>
      </c>
      <c r="F8" s="10">
        <v>-843</v>
      </c>
      <c r="G8" s="10">
        <v>2048</v>
      </c>
      <c r="H8" s="10">
        <v>725</v>
      </c>
      <c r="I8" s="10">
        <v>647</v>
      </c>
      <c r="J8" s="10">
        <v>676</v>
      </c>
      <c r="K8" s="10">
        <v>1240</v>
      </c>
      <c r="L8" s="10">
        <v>-4</v>
      </c>
      <c r="M8" s="10">
        <v>479</v>
      </c>
      <c r="N8" s="10">
        <v>501</v>
      </c>
      <c r="O8" s="10">
        <v>264</v>
      </c>
      <c r="P8" s="10">
        <v>1057</v>
      </c>
      <c r="Q8" s="10">
        <v>1057</v>
      </c>
      <c r="R8" s="10">
        <v>264</v>
      </c>
      <c r="S8" s="10">
        <v>267</v>
      </c>
      <c r="T8" s="10">
        <v>264</v>
      </c>
      <c r="U8" s="10">
        <v>1264</v>
      </c>
      <c r="V8" s="10">
        <v>1264</v>
      </c>
      <c r="W8" s="10">
        <v>962</v>
      </c>
      <c r="X8" s="10">
        <v>658</v>
      </c>
      <c r="Y8" s="10">
        <v>332</v>
      </c>
      <c r="Z8" s="10">
        <v>1345</v>
      </c>
      <c r="AA8" s="10">
        <v>1345</v>
      </c>
      <c r="AB8" s="10">
        <v>364</v>
      </c>
      <c r="AC8" s="10">
        <v>249</v>
      </c>
      <c r="AD8" s="10">
        <v>381</v>
      </c>
      <c r="AE8" s="10">
        <v>-85</v>
      </c>
      <c r="AF8" s="10">
        <v>-85</v>
      </c>
      <c r="AG8" s="10">
        <v>667</v>
      </c>
      <c r="AH8" s="10">
        <v>480</v>
      </c>
      <c r="AI8" s="10">
        <v>517</v>
      </c>
      <c r="AJ8" s="10">
        <v>-1263</v>
      </c>
      <c r="AK8" s="10">
        <v>540</v>
      </c>
      <c r="AL8" s="10">
        <v>517</v>
      </c>
      <c r="AM8" s="10">
        <v>547</v>
      </c>
      <c r="AN8" s="10">
        <v>552</v>
      </c>
      <c r="AO8" s="10">
        <v>2922</v>
      </c>
      <c r="AP8" s="10">
        <v>563</v>
      </c>
      <c r="AQ8" s="10">
        <v>2357</v>
      </c>
      <c r="AR8" s="10">
        <v>888</v>
      </c>
      <c r="AS8" s="10">
        <v>880</v>
      </c>
      <c r="AT8" s="10">
        <v>878</v>
      </c>
      <c r="AU8" s="10">
        <v>903</v>
      </c>
      <c r="AV8" s="10">
        <v>2388</v>
      </c>
      <c r="AW8" s="10">
        <v>762</v>
      </c>
      <c r="AX8" s="10">
        <v>799</v>
      </c>
      <c r="AY8" s="10">
        <v>2505</v>
      </c>
      <c r="AZ8" s="10">
        <v>1815</v>
      </c>
      <c r="BA8" s="10">
        <v>1174</v>
      </c>
      <c r="BB8" s="11">
        <v>570</v>
      </c>
    </row>
    <row r="9" spans="1:54" s="5" customFormat="1" ht="16.5" customHeight="1" x14ac:dyDescent="0.25">
      <c r="A9" s="39"/>
      <c r="B9" s="36" t="s">
        <v>138</v>
      </c>
      <c r="C9" s="66"/>
      <c r="D9" s="8"/>
      <c r="E9" s="8">
        <v>-1035</v>
      </c>
      <c r="F9" s="8">
        <v>-2179</v>
      </c>
      <c r="G9" s="8">
        <v>1144</v>
      </c>
      <c r="H9" s="8">
        <v>580</v>
      </c>
      <c r="I9" s="8">
        <v>1717</v>
      </c>
      <c r="J9" s="8">
        <v>-1153</v>
      </c>
      <c r="K9" s="8">
        <v>-2781</v>
      </c>
      <c r="L9" s="8">
        <v>-887</v>
      </c>
      <c r="M9" s="8">
        <v>-1339</v>
      </c>
      <c r="N9" s="8">
        <v>914</v>
      </c>
      <c r="O9" s="8">
        <v>-1469</v>
      </c>
      <c r="P9" s="8">
        <v>520</v>
      </c>
      <c r="Q9" s="8">
        <v>520</v>
      </c>
      <c r="R9" s="8">
        <v>3108</v>
      </c>
      <c r="S9" s="8">
        <v>-5</v>
      </c>
      <c r="T9" s="8">
        <v>-311</v>
      </c>
      <c r="U9" s="8">
        <v>3136</v>
      </c>
      <c r="V9" s="8">
        <v>3136</v>
      </c>
      <c r="W9" s="8">
        <v>656</v>
      </c>
      <c r="X9" s="8">
        <v>-119</v>
      </c>
      <c r="Y9" s="8">
        <v>-1337</v>
      </c>
      <c r="Z9" s="8">
        <v>-2103</v>
      </c>
      <c r="AA9" s="8">
        <v>-2103</v>
      </c>
      <c r="AB9" s="8">
        <v>-2558</v>
      </c>
      <c r="AC9" s="8">
        <v>282</v>
      </c>
      <c r="AD9" s="8">
        <v>1683</v>
      </c>
      <c r="AE9" s="8">
        <v>2467</v>
      </c>
      <c r="AF9" s="8">
        <v>2467</v>
      </c>
      <c r="AG9" s="8">
        <v>174</v>
      </c>
      <c r="AH9" s="8">
        <v>1577</v>
      </c>
      <c r="AI9" s="8">
        <v>215</v>
      </c>
      <c r="AJ9" s="8">
        <v>-1131</v>
      </c>
      <c r="AK9" s="8">
        <v>-109</v>
      </c>
      <c r="AL9" s="8">
        <v>238</v>
      </c>
      <c r="AM9" s="8">
        <v>501</v>
      </c>
      <c r="AN9" s="8">
        <v>-1761</v>
      </c>
      <c r="AO9" s="8">
        <v>-9483</v>
      </c>
      <c r="AP9" s="8" t="s">
        <v>34</v>
      </c>
      <c r="AQ9" s="8" t="s">
        <v>34</v>
      </c>
      <c r="AR9" s="8" t="s">
        <v>34</v>
      </c>
      <c r="AS9" s="8" t="s">
        <v>34</v>
      </c>
      <c r="AT9" s="8" t="s">
        <v>34</v>
      </c>
      <c r="AU9" s="8" t="s">
        <v>34</v>
      </c>
      <c r="AV9" s="8" t="s">
        <v>34</v>
      </c>
      <c r="AW9" s="8" t="s">
        <v>34</v>
      </c>
      <c r="AX9" s="8" t="s">
        <v>34</v>
      </c>
      <c r="AY9" s="8" t="s">
        <v>34</v>
      </c>
      <c r="AZ9" s="8" t="s">
        <v>34</v>
      </c>
      <c r="BA9" s="8" t="s">
        <v>34</v>
      </c>
      <c r="BB9" s="8" t="s">
        <v>34</v>
      </c>
    </row>
    <row r="10" spans="1:54" s="84" customFormat="1" ht="16.5" customHeight="1" x14ac:dyDescent="0.25">
      <c r="B10" s="85" t="s">
        <v>200</v>
      </c>
      <c r="C10" s="86"/>
      <c r="D10" s="87"/>
      <c r="E10" s="87">
        <v>196</v>
      </c>
      <c r="F10" s="87">
        <v>16</v>
      </c>
      <c r="G10" s="87">
        <v>180</v>
      </c>
      <c r="H10" s="87" t="s">
        <v>34</v>
      </c>
      <c r="I10" s="87" t="s">
        <v>34</v>
      </c>
      <c r="J10" s="87" t="s">
        <v>34</v>
      </c>
      <c r="K10" s="87" t="s">
        <v>34</v>
      </c>
      <c r="L10" s="87" t="s">
        <v>34</v>
      </c>
      <c r="M10" s="87" t="s">
        <v>34</v>
      </c>
      <c r="N10" s="87" t="s">
        <v>34</v>
      </c>
      <c r="O10" s="87" t="s">
        <v>34</v>
      </c>
      <c r="P10" s="87" t="s">
        <v>34</v>
      </c>
      <c r="Q10" s="87" t="s">
        <v>34</v>
      </c>
      <c r="R10" s="87" t="s">
        <v>34</v>
      </c>
      <c r="S10" s="87" t="s">
        <v>34</v>
      </c>
      <c r="T10" s="87" t="s">
        <v>34</v>
      </c>
      <c r="U10" s="87" t="s">
        <v>34</v>
      </c>
      <c r="V10" s="87" t="s">
        <v>34</v>
      </c>
      <c r="W10" s="87" t="s">
        <v>34</v>
      </c>
      <c r="X10" s="87" t="s">
        <v>34</v>
      </c>
      <c r="Y10" s="87" t="s">
        <v>34</v>
      </c>
      <c r="Z10" s="87" t="s">
        <v>34</v>
      </c>
      <c r="AA10" s="87" t="s">
        <v>34</v>
      </c>
      <c r="AB10" s="87" t="s">
        <v>34</v>
      </c>
      <c r="AC10" s="87" t="s">
        <v>34</v>
      </c>
      <c r="AD10" s="87" t="s">
        <v>34</v>
      </c>
      <c r="AE10" s="87" t="s">
        <v>34</v>
      </c>
      <c r="AF10" s="87" t="s">
        <v>34</v>
      </c>
      <c r="AG10" s="87" t="s">
        <v>34</v>
      </c>
      <c r="AH10" s="87" t="s">
        <v>34</v>
      </c>
      <c r="AI10" s="87" t="s">
        <v>34</v>
      </c>
      <c r="AJ10" s="87" t="s">
        <v>34</v>
      </c>
      <c r="AK10" s="87" t="s">
        <v>34</v>
      </c>
      <c r="AL10" s="87" t="s">
        <v>34</v>
      </c>
      <c r="AM10" s="87" t="s">
        <v>34</v>
      </c>
      <c r="AN10" s="87" t="s">
        <v>34</v>
      </c>
      <c r="AO10" s="87" t="s">
        <v>34</v>
      </c>
      <c r="AP10" s="87" t="s">
        <v>34</v>
      </c>
      <c r="AQ10" s="87" t="s">
        <v>34</v>
      </c>
      <c r="AR10" s="87" t="s">
        <v>34</v>
      </c>
      <c r="AS10" s="87" t="s">
        <v>34</v>
      </c>
      <c r="AT10" s="87" t="s">
        <v>34</v>
      </c>
      <c r="AU10" s="87" t="s">
        <v>34</v>
      </c>
      <c r="AV10" s="87" t="s">
        <v>34</v>
      </c>
      <c r="AW10" s="87" t="s">
        <v>34</v>
      </c>
      <c r="AX10" s="87" t="s">
        <v>34</v>
      </c>
      <c r="AY10" s="87" t="s">
        <v>34</v>
      </c>
      <c r="AZ10" s="87" t="s">
        <v>34</v>
      </c>
      <c r="BA10" s="87" t="s">
        <v>34</v>
      </c>
      <c r="BB10" s="87" t="s">
        <v>34</v>
      </c>
    </row>
    <row r="11" spans="1:54" s="5" customFormat="1" ht="16.5" customHeight="1" x14ac:dyDescent="0.25">
      <c r="A11" s="39"/>
      <c r="B11" s="36" t="s">
        <v>205</v>
      </c>
      <c r="C11" s="66"/>
      <c r="D11" s="8"/>
      <c r="E11" s="8">
        <v>1491</v>
      </c>
      <c r="F11" s="8">
        <v>1491</v>
      </c>
      <c r="G11" s="8" t="s">
        <v>34</v>
      </c>
      <c r="H11" s="8" t="s">
        <v>34</v>
      </c>
      <c r="I11" s="8" t="s">
        <v>34</v>
      </c>
      <c r="J11" s="8" t="s">
        <v>34</v>
      </c>
      <c r="K11" s="8" t="s">
        <v>34</v>
      </c>
      <c r="L11" s="8" t="s">
        <v>34</v>
      </c>
      <c r="M11" s="8" t="s">
        <v>34</v>
      </c>
      <c r="N11" s="8" t="s">
        <v>34</v>
      </c>
      <c r="O11" s="8" t="s">
        <v>34</v>
      </c>
      <c r="P11" s="8" t="s">
        <v>34</v>
      </c>
      <c r="Q11" s="8" t="s">
        <v>34</v>
      </c>
      <c r="R11" s="8" t="s">
        <v>34</v>
      </c>
      <c r="S11" s="8" t="s">
        <v>34</v>
      </c>
      <c r="T11" s="8" t="s">
        <v>34</v>
      </c>
      <c r="U11" s="8" t="s">
        <v>34</v>
      </c>
      <c r="V11" s="8" t="s">
        <v>34</v>
      </c>
      <c r="W11" s="8" t="s">
        <v>34</v>
      </c>
      <c r="X11" s="8" t="s">
        <v>34</v>
      </c>
      <c r="Y11" s="8" t="s">
        <v>34</v>
      </c>
      <c r="Z11" s="8" t="s">
        <v>34</v>
      </c>
      <c r="AA11" s="8" t="s">
        <v>34</v>
      </c>
      <c r="AB11" s="8" t="s">
        <v>34</v>
      </c>
      <c r="AC11" s="8" t="s">
        <v>34</v>
      </c>
      <c r="AD11" s="8" t="s">
        <v>34</v>
      </c>
      <c r="AE11" s="8" t="s">
        <v>34</v>
      </c>
      <c r="AF11" s="8" t="s">
        <v>34</v>
      </c>
      <c r="AG11" s="8" t="s">
        <v>34</v>
      </c>
      <c r="AH11" s="8" t="s">
        <v>34</v>
      </c>
      <c r="AI11" s="8" t="s">
        <v>34</v>
      </c>
      <c r="AJ11" s="8" t="s">
        <v>34</v>
      </c>
      <c r="AK11" s="8" t="s">
        <v>34</v>
      </c>
      <c r="AL11" s="8" t="s">
        <v>34</v>
      </c>
      <c r="AM11" s="8" t="s">
        <v>34</v>
      </c>
      <c r="AN11" s="8" t="s">
        <v>34</v>
      </c>
      <c r="AO11" s="8" t="s">
        <v>34</v>
      </c>
      <c r="AP11" s="8" t="s">
        <v>34</v>
      </c>
      <c r="AQ11" s="8" t="s">
        <v>34</v>
      </c>
      <c r="AR11" s="8" t="s">
        <v>34</v>
      </c>
      <c r="AS11" s="8" t="s">
        <v>34</v>
      </c>
      <c r="AT11" s="8" t="s">
        <v>34</v>
      </c>
      <c r="AU11" s="8" t="s">
        <v>34</v>
      </c>
      <c r="AV11" s="8" t="s">
        <v>34</v>
      </c>
      <c r="AW11" s="8" t="s">
        <v>34</v>
      </c>
      <c r="AX11" s="8" t="s">
        <v>34</v>
      </c>
      <c r="AY11" s="8" t="s">
        <v>34</v>
      </c>
      <c r="AZ11" s="8" t="s">
        <v>34</v>
      </c>
      <c r="BA11" s="8" t="s">
        <v>34</v>
      </c>
      <c r="BB11" s="8" t="s">
        <v>34</v>
      </c>
    </row>
    <row r="12" spans="1:54" s="5" customFormat="1" ht="16.5" customHeight="1" x14ac:dyDescent="0.25">
      <c r="A12" s="39"/>
      <c r="B12" s="37" t="s">
        <v>157</v>
      </c>
      <c r="C12" s="69"/>
      <c r="D12" s="10"/>
      <c r="E12" s="29" t="s">
        <v>34</v>
      </c>
      <c r="F12" s="29" t="s">
        <v>34</v>
      </c>
      <c r="G12" s="29" t="s">
        <v>34</v>
      </c>
      <c r="H12" s="29" t="s">
        <v>34</v>
      </c>
      <c r="I12" s="29" t="s">
        <v>34</v>
      </c>
      <c r="J12" s="29" t="s">
        <v>34</v>
      </c>
      <c r="K12" s="10" t="s">
        <v>34</v>
      </c>
      <c r="L12" s="10" t="s">
        <v>34</v>
      </c>
      <c r="M12" s="10" t="s">
        <v>34</v>
      </c>
      <c r="N12" s="10" t="s">
        <v>34</v>
      </c>
      <c r="O12" s="10" t="s">
        <v>34</v>
      </c>
      <c r="P12" s="10" t="s">
        <v>34</v>
      </c>
      <c r="Q12" s="10" t="s">
        <v>34</v>
      </c>
      <c r="R12" s="10" t="s">
        <v>34</v>
      </c>
      <c r="S12" s="10" t="s">
        <v>34</v>
      </c>
      <c r="T12" s="10" t="s">
        <v>34</v>
      </c>
      <c r="U12" s="10" t="s">
        <v>34</v>
      </c>
      <c r="V12" s="10" t="s">
        <v>34</v>
      </c>
      <c r="W12" s="10" t="s">
        <v>34</v>
      </c>
      <c r="X12" s="10" t="s">
        <v>34</v>
      </c>
      <c r="Y12" s="10" t="s">
        <v>34</v>
      </c>
      <c r="Z12" s="10" t="s">
        <v>34</v>
      </c>
      <c r="AA12" s="10" t="s">
        <v>34</v>
      </c>
      <c r="AB12" s="10" t="s">
        <v>34</v>
      </c>
      <c r="AC12" s="10" t="s">
        <v>34</v>
      </c>
      <c r="AD12" s="10" t="s">
        <v>34</v>
      </c>
      <c r="AE12" s="10" t="s">
        <v>34</v>
      </c>
      <c r="AF12" s="10" t="s">
        <v>34</v>
      </c>
      <c r="AG12" s="10" t="s">
        <v>34</v>
      </c>
      <c r="AH12" s="10" t="s">
        <v>34</v>
      </c>
      <c r="AI12" s="10" t="s">
        <v>34</v>
      </c>
      <c r="AJ12" s="10">
        <v>82</v>
      </c>
      <c r="AK12" s="10" t="s">
        <v>34</v>
      </c>
      <c r="AL12" s="10" t="s">
        <v>34</v>
      </c>
      <c r="AM12" s="10" t="s">
        <v>34</v>
      </c>
      <c r="AN12" s="10">
        <v>82</v>
      </c>
      <c r="AO12" s="10">
        <v>493</v>
      </c>
      <c r="AP12" s="10">
        <v>123</v>
      </c>
      <c r="AQ12" s="10">
        <v>370</v>
      </c>
      <c r="AR12" s="10">
        <v>123</v>
      </c>
      <c r="AS12" s="10">
        <v>123</v>
      </c>
      <c r="AT12" s="10">
        <v>123</v>
      </c>
      <c r="AU12" s="10">
        <v>123</v>
      </c>
      <c r="AV12" s="10">
        <v>370</v>
      </c>
      <c r="AW12" s="10">
        <v>123</v>
      </c>
      <c r="AX12" s="10">
        <v>123</v>
      </c>
      <c r="AY12" s="10">
        <v>940</v>
      </c>
      <c r="AZ12" s="10">
        <v>816</v>
      </c>
      <c r="BA12" s="10">
        <v>503</v>
      </c>
      <c r="BB12" s="11">
        <v>272</v>
      </c>
    </row>
    <row r="13" spans="1:54" s="5" customFormat="1" ht="16.5" customHeight="1" x14ac:dyDescent="0.25">
      <c r="A13" s="39"/>
      <c r="B13" s="36" t="s">
        <v>158</v>
      </c>
      <c r="C13" s="66"/>
      <c r="D13" s="8"/>
      <c r="E13" s="8">
        <v>8633</v>
      </c>
      <c r="F13" s="8">
        <v>2458</v>
      </c>
      <c r="G13" s="8">
        <v>6175</v>
      </c>
      <c r="H13" s="8">
        <v>2262</v>
      </c>
      <c r="I13" s="8">
        <v>2047</v>
      </c>
      <c r="J13" s="8">
        <v>1866</v>
      </c>
      <c r="K13" s="8">
        <v>9103</v>
      </c>
      <c r="L13" s="8">
        <v>2450</v>
      </c>
      <c r="M13" s="8">
        <v>3558</v>
      </c>
      <c r="N13" s="8">
        <v>1349</v>
      </c>
      <c r="O13" s="8">
        <v>1746</v>
      </c>
      <c r="P13" s="8">
        <v>6865</v>
      </c>
      <c r="Q13" s="8">
        <v>6865</v>
      </c>
      <c r="R13" s="8">
        <v>1708</v>
      </c>
      <c r="S13" s="8">
        <v>1788</v>
      </c>
      <c r="T13" s="8">
        <v>1560</v>
      </c>
      <c r="U13" s="8">
        <v>4504</v>
      </c>
      <c r="V13" s="8">
        <v>4504</v>
      </c>
      <c r="W13" s="8">
        <v>3232</v>
      </c>
      <c r="X13" s="8">
        <v>2052</v>
      </c>
      <c r="Y13" s="8">
        <v>963</v>
      </c>
      <c r="Z13" s="8">
        <v>3354</v>
      </c>
      <c r="AA13" s="8">
        <v>3354</v>
      </c>
      <c r="AB13" s="8">
        <v>751</v>
      </c>
      <c r="AC13" s="8">
        <v>751</v>
      </c>
      <c r="AD13" s="8">
        <v>1106</v>
      </c>
      <c r="AE13" s="8">
        <v>4264</v>
      </c>
      <c r="AF13" s="8">
        <v>4264</v>
      </c>
      <c r="AG13" s="8">
        <v>1081</v>
      </c>
      <c r="AH13" s="8">
        <v>1037</v>
      </c>
      <c r="AI13" s="8">
        <v>949</v>
      </c>
      <c r="AJ13" s="8">
        <v>3198</v>
      </c>
      <c r="AK13" s="8">
        <v>1094</v>
      </c>
      <c r="AL13" s="8">
        <v>896</v>
      </c>
      <c r="AM13" s="8">
        <v>630</v>
      </c>
      <c r="AN13" s="8">
        <v>578</v>
      </c>
      <c r="AO13" s="8">
        <v>2189</v>
      </c>
      <c r="AP13" s="8">
        <v>1805</v>
      </c>
      <c r="AQ13" s="8">
        <v>1266</v>
      </c>
      <c r="AR13" s="8">
        <v>626</v>
      </c>
      <c r="AS13" s="8">
        <v>354</v>
      </c>
      <c r="AT13" s="8">
        <v>325</v>
      </c>
      <c r="AU13" s="8">
        <v>945</v>
      </c>
      <c r="AV13" s="8">
        <v>2754</v>
      </c>
      <c r="AW13" s="8">
        <v>1012</v>
      </c>
      <c r="AX13" s="8">
        <v>1175</v>
      </c>
      <c r="AY13" s="8">
        <v>4805</v>
      </c>
      <c r="AZ13" s="8">
        <v>3604</v>
      </c>
      <c r="BA13" s="8">
        <v>2551</v>
      </c>
      <c r="BB13" s="9">
        <v>1144</v>
      </c>
    </row>
    <row r="14" spans="1:54" s="5" customFormat="1" ht="16.5" customHeight="1" x14ac:dyDescent="0.25">
      <c r="A14" s="39"/>
      <c r="B14" s="37" t="s">
        <v>159</v>
      </c>
      <c r="C14" s="69"/>
      <c r="D14" s="10"/>
      <c r="E14" s="10">
        <v>13038</v>
      </c>
      <c r="F14" s="10">
        <v>3575</v>
      </c>
      <c r="G14" s="10">
        <v>9463</v>
      </c>
      <c r="H14" s="10">
        <v>3766</v>
      </c>
      <c r="I14" s="10">
        <v>3532</v>
      </c>
      <c r="J14" s="10">
        <v>2165</v>
      </c>
      <c r="K14" s="10">
        <v>11748</v>
      </c>
      <c r="L14" s="10">
        <v>3271</v>
      </c>
      <c r="M14" s="10">
        <v>2568</v>
      </c>
      <c r="N14" s="10">
        <v>3239</v>
      </c>
      <c r="O14" s="10">
        <v>2670</v>
      </c>
      <c r="P14" s="10">
        <v>11761</v>
      </c>
      <c r="Q14" s="10">
        <v>11761</v>
      </c>
      <c r="R14" s="10">
        <v>2675</v>
      </c>
      <c r="S14" s="10">
        <v>3074</v>
      </c>
      <c r="T14" s="10">
        <v>3779</v>
      </c>
      <c r="U14" s="10">
        <v>11867</v>
      </c>
      <c r="V14" s="10">
        <v>11867</v>
      </c>
      <c r="W14" s="10">
        <v>9012</v>
      </c>
      <c r="X14" s="10">
        <v>5883</v>
      </c>
      <c r="Y14" s="10">
        <v>2690</v>
      </c>
      <c r="Z14" s="10">
        <v>13158</v>
      </c>
      <c r="AA14" s="10">
        <v>13158</v>
      </c>
      <c r="AB14" s="10">
        <v>3226</v>
      </c>
      <c r="AC14" s="10">
        <v>3605</v>
      </c>
      <c r="AD14" s="10">
        <v>3337</v>
      </c>
      <c r="AE14" s="10">
        <v>16064</v>
      </c>
      <c r="AF14" s="10">
        <v>16064</v>
      </c>
      <c r="AG14" s="10">
        <v>2038</v>
      </c>
      <c r="AH14" s="10">
        <v>2101</v>
      </c>
      <c r="AI14" s="10">
        <v>7254</v>
      </c>
      <c r="AJ14" s="10">
        <v>39979</v>
      </c>
      <c r="AK14" s="10">
        <v>7983</v>
      </c>
      <c r="AL14" s="10">
        <v>8747</v>
      </c>
      <c r="AM14" s="10">
        <v>12012</v>
      </c>
      <c r="AN14" s="10">
        <v>11237</v>
      </c>
      <c r="AO14" s="10">
        <v>61992</v>
      </c>
      <c r="AP14" s="10">
        <v>61992</v>
      </c>
      <c r="AQ14" s="10">
        <v>45397</v>
      </c>
      <c r="AR14" s="10">
        <v>31745</v>
      </c>
      <c r="AS14" s="10">
        <v>16656</v>
      </c>
      <c r="AT14" s="10">
        <v>16656</v>
      </c>
      <c r="AU14" s="10">
        <v>5156</v>
      </c>
      <c r="AV14" s="10">
        <v>21621</v>
      </c>
      <c r="AW14" s="10">
        <v>21635</v>
      </c>
      <c r="AX14" s="10">
        <v>20180</v>
      </c>
      <c r="AY14" s="10">
        <v>58192</v>
      </c>
      <c r="AZ14" s="10">
        <v>40560</v>
      </c>
      <c r="BA14" s="10">
        <v>23662</v>
      </c>
      <c r="BB14" s="11">
        <v>9373</v>
      </c>
    </row>
    <row r="15" spans="1:54" s="5" customFormat="1" ht="16.5" customHeight="1" x14ac:dyDescent="0.25">
      <c r="A15" s="70"/>
      <c r="B15" s="36" t="s">
        <v>139</v>
      </c>
      <c r="C15" s="66"/>
      <c r="D15" s="8"/>
      <c r="E15" s="8">
        <v>1484</v>
      </c>
      <c r="F15" s="8">
        <v>34</v>
      </c>
      <c r="G15" s="8">
        <v>1450</v>
      </c>
      <c r="H15" s="8">
        <v>1378</v>
      </c>
      <c r="I15" s="8">
        <v>-25</v>
      </c>
      <c r="J15" s="8">
        <v>97</v>
      </c>
      <c r="K15" s="8">
        <v>1928</v>
      </c>
      <c r="L15" s="8">
        <v>-576</v>
      </c>
      <c r="M15" s="8">
        <v>998</v>
      </c>
      <c r="N15" s="8">
        <v>860</v>
      </c>
      <c r="O15" s="8">
        <v>646</v>
      </c>
      <c r="P15" s="8">
        <v>639</v>
      </c>
      <c r="Q15" s="8">
        <v>639</v>
      </c>
      <c r="R15" s="8">
        <v>600</v>
      </c>
      <c r="S15" s="8">
        <v>-355</v>
      </c>
      <c r="T15" s="8">
        <v>36</v>
      </c>
      <c r="U15" s="8">
        <v>-2610</v>
      </c>
      <c r="V15" s="8">
        <v>-2610</v>
      </c>
      <c r="W15" s="8">
        <v>-2043</v>
      </c>
      <c r="X15" s="8">
        <v>-1813</v>
      </c>
      <c r="Y15" s="8">
        <v>-1712</v>
      </c>
      <c r="Z15" s="8">
        <v>-867</v>
      </c>
      <c r="AA15" s="8">
        <v>-867</v>
      </c>
      <c r="AB15" s="8">
        <v>503</v>
      </c>
      <c r="AC15" s="8">
        <v>-157</v>
      </c>
      <c r="AD15" s="8">
        <v>-645</v>
      </c>
      <c r="AE15" s="8">
        <v>-3728</v>
      </c>
      <c r="AF15" s="8">
        <v>-3728</v>
      </c>
      <c r="AG15" s="8">
        <v>-894</v>
      </c>
      <c r="AH15" s="8">
        <v>-1266</v>
      </c>
      <c r="AI15" s="8">
        <v>-1153</v>
      </c>
      <c r="AJ15" s="8">
        <v>-13119</v>
      </c>
      <c r="AK15" s="8">
        <v>-2113</v>
      </c>
      <c r="AL15" s="8">
        <v>-3737</v>
      </c>
      <c r="AM15" s="8">
        <v>-4008</v>
      </c>
      <c r="AN15" s="8">
        <v>-3261</v>
      </c>
      <c r="AO15" s="8">
        <v>-10387</v>
      </c>
      <c r="AP15" s="8"/>
      <c r="AQ15" s="8" t="s">
        <v>34</v>
      </c>
      <c r="AR15" s="8" t="s">
        <v>34</v>
      </c>
      <c r="AS15" s="8"/>
      <c r="AT15" s="8" t="s">
        <v>34</v>
      </c>
      <c r="AU15" s="8" t="s">
        <v>34</v>
      </c>
      <c r="AV15" s="8" t="s">
        <v>34</v>
      </c>
      <c r="AW15" s="8">
        <v>31</v>
      </c>
      <c r="AX15" s="8">
        <v>2425</v>
      </c>
      <c r="AY15" s="8">
        <v>12642</v>
      </c>
      <c r="AZ15" s="8">
        <v>22089</v>
      </c>
      <c r="BA15" s="8">
        <v>13328</v>
      </c>
      <c r="BB15" s="9">
        <v>6442</v>
      </c>
    </row>
    <row r="16" spans="1:54" ht="12.75" customHeight="1" x14ac:dyDescent="0.25">
      <c r="A16" s="20"/>
      <c r="B16" s="37" t="s">
        <v>160</v>
      </c>
      <c r="C16" s="69"/>
      <c r="D16" s="10"/>
      <c r="E16" s="10">
        <v>3244</v>
      </c>
      <c r="F16" s="10">
        <v>2128</v>
      </c>
      <c r="G16" s="10">
        <v>1116</v>
      </c>
      <c r="H16" s="10">
        <v>807</v>
      </c>
      <c r="I16" s="29">
        <v>309</v>
      </c>
      <c r="J16" s="29" t="s">
        <v>34</v>
      </c>
      <c r="K16" s="10">
        <v>-302</v>
      </c>
      <c r="L16" s="10">
        <v>-279</v>
      </c>
      <c r="M16" s="10">
        <v>-33</v>
      </c>
      <c r="N16" s="10">
        <v>3</v>
      </c>
      <c r="O16" s="10">
        <v>7</v>
      </c>
      <c r="P16" s="10">
        <v>-2575</v>
      </c>
      <c r="Q16" s="10">
        <v>-2575</v>
      </c>
      <c r="R16" s="10">
        <v>2</v>
      </c>
      <c r="S16" s="10">
        <v>5</v>
      </c>
      <c r="T16" s="10">
        <v>-1899</v>
      </c>
      <c r="U16" s="10">
        <v>-156</v>
      </c>
      <c r="V16" s="10">
        <v>-156</v>
      </c>
      <c r="W16" s="10">
        <v>8</v>
      </c>
      <c r="X16" s="10">
        <v>5</v>
      </c>
      <c r="Y16" s="10">
        <v>3</v>
      </c>
      <c r="Z16" s="10">
        <v>372</v>
      </c>
      <c r="AA16" s="10">
        <v>372</v>
      </c>
      <c r="AB16" s="10">
        <v>3</v>
      </c>
      <c r="AC16" s="10">
        <v>3</v>
      </c>
      <c r="AD16" s="10">
        <v>143</v>
      </c>
      <c r="AE16" s="10">
        <v>-85</v>
      </c>
      <c r="AF16" s="10">
        <v>-85</v>
      </c>
      <c r="AG16" s="10">
        <v>36</v>
      </c>
      <c r="AH16" s="10">
        <v>-118</v>
      </c>
      <c r="AI16" s="10">
        <v>-65</v>
      </c>
      <c r="AJ16" s="10">
        <v>-1263</v>
      </c>
      <c r="AK16" s="10">
        <v>36</v>
      </c>
      <c r="AL16" s="10">
        <v>-57</v>
      </c>
      <c r="AM16" s="10">
        <v>-1400</v>
      </c>
      <c r="AN16" s="10">
        <v>158</v>
      </c>
      <c r="AO16" s="10">
        <v>-861</v>
      </c>
      <c r="AP16" s="10">
        <v>-969</v>
      </c>
      <c r="AQ16" s="10">
        <v>-952</v>
      </c>
      <c r="AR16" s="10">
        <v>-100</v>
      </c>
      <c r="AS16" s="10">
        <v>288</v>
      </c>
      <c r="AT16" s="10">
        <v>-232</v>
      </c>
      <c r="AU16" s="10">
        <v>-649</v>
      </c>
      <c r="AV16" s="10">
        <v>1418</v>
      </c>
      <c r="AW16" s="10">
        <v>-863</v>
      </c>
      <c r="AX16" s="10">
        <v>-238</v>
      </c>
      <c r="AY16" s="10">
        <v>-248</v>
      </c>
      <c r="AZ16" s="10">
        <v>791</v>
      </c>
      <c r="BA16" s="10">
        <v>402</v>
      </c>
      <c r="BB16" s="11">
        <v>233</v>
      </c>
    </row>
    <row r="17" spans="1:54" s="5" customFormat="1" ht="16.5" customHeight="1" x14ac:dyDescent="0.25">
      <c r="A17" s="39"/>
      <c r="B17" s="36" t="s">
        <v>37</v>
      </c>
      <c r="C17" s="66"/>
      <c r="D17" s="8"/>
      <c r="E17" s="8">
        <v>-13509</v>
      </c>
      <c r="F17" s="8">
        <v>-6219</v>
      </c>
      <c r="G17" s="8">
        <v>-7290</v>
      </c>
      <c r="H17" s="8">
        <v>-2906</v>
      </c>
      <c r="I17" s="8">
        <v>-2482</v>
      </c>
      <c r="J17" s="8">
        <v>-1902</v>
      </c>
      <c r="K17" s="8">
        <v>-4305</v>
      </c>
      <c r="L17" s="8">
        <v>-746</v>
      </c>
      <c r="M17" s="8">
        <v>-938</v>
      </c>
      <c r="N17" s="8">
        <v>-1715</v>
      </c>
      <c r="O17" s="8">
        <v>-906</v>
      </c>
      <c r="P17" s="8">
        <v>-4050</v>
      </c>
      <c r="Q17" s="8">
        <v>-4050</v>
      </c>
      <c r="R17" s="8">
        <v>-516</v>
      </c>
      <c r="S17" s="8">
        <v>-954</v>
      </c>
      <c r="T17" s="8">
        <v>-1132</v>
      </c>
      <c r="U17" s="8">
        <v>-957</v>
      </c>
      <c r="V17" s="8">
        <v>-957</v>
      </c>
      <c r="W17" s="8">
        <v>-477</v>
      </c>
      <c r="X17" s="8">
        <v>-169</v>
      </c>
      <c r="Y17" s="8">
        <v>-204</v>
      </c>
      <c r="Z17" s="8">
        <v>-2278</v>
      </c>
      <c r="AA17" s="8">
        <v>-2278</v>
      </c>
      <c r="AB17" s="8">
        <v>-1451</v>
      </c>
      <c r="AC17" s="8">
        <v>-1113</v>
      </c>
      <c r="AD17" s="8">
        <v>372</v>
      </c>
      <c r="AE17" s="8">
        <v>-4591</v>
      </c>
      <c r="AF17" s="8">
        <v>-4591</v>
      </c>
      <c r="AG17" s="8">
        <v>922</v>
      </c>
      <c r="AH17" s="8">
        <v>-4502</v>
      </c>
      <c r="AI17" s="8">
        <v>-2738</v>
      </c>
      <c r="AJ17" s="8">
        <v>-18851</v>
      </c>
      <c r="AK17" s="8">
        <v>-5389</v>
      </c>
      <c r="AL17" s="8">
        <v>-4352</v>
      </c>
      <c r="AM17" s="8">
        <v>-5246</v>
      </c>
      <c r="AN17" s="8">
        <v>-3864</v>
      </c>
      <c r="AO17" s="8">
        <v>-21881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/>
    </row>
    <row r="18" spans="1:54" s="68" customFormat="1" ht="16.5" customHeight="1" x14ac:dyDescent="0.25">
      <c r="A18" s="67"/>
      <c r="B18" s="35" t="s">
        <v>161</v>
      </c>
      <c r="C18" s="6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7"/>
    </row>
    <row r="19" spans="1:54" ht="12.75" customHeight="1" x14ac:dyDescent="0.25">
      <c r="A19" s="20"/>
      <c r="B19" s="36" t="s">
        <v>162</v>
      </c>
      <c r="C19" s="66"/>
      <c r="D19" s="8"/>
      <c r="E19" s="8" t="s">
        <v>34</v>
      </c>
      <c r="F19" s="8" t="s">
        <v>34</v>
      </c>
      <c r="G19" s="8" t="s">
        <v>34</v>
      </c>
      <c r="H19" s="8" t="s">
        <v>34</v>
      </c>
      <c r="I19" s="8" t="s">
        <v>34</v>
      </c>
      <c r="J19" s="8" t="s">
        <v>34</v>
      </c>
      <c r="K19" s="8" t="s">
        <v>34</v>
      </c>
      <c r="L19" s="8" t="s">
        <v>34</v>
      </c>
      <c r="M19" s="8" t="s">
        <v>34</v>
      </c>
      <c r="N19" s="8" t="s">
        <v>34</v>
      </c>
      <c r="O19" s="8" t="s">
        <v>34</v>
      </c>
      <c r="P19" s="8" t="s">
        <v>34</v>
      </c>
      <c r="Q19" s="8" t="s">
        <v>34</v>
      </c>
      <c r="R19" s="8" t="s">
        <v>34</v>
      </c>
      <c r="S19" s="8" t="s">
        <v>34</v>
      </c>
      <c r="T19" s="8" t="s">
        <v>34</v>
      </c>
      <c r="U19" s="8" t="s">
        <v>34</v>
      </c>
      <c r="V19" s="8" t="s">
        <v>34</v>
      </c>
      <c r="W19" s="8" t="s">
        <v>34</v>
      </c>
      <c r="X19" s="8" t="s">
        <v>34</v>
      </c>
      <c r="Y19" s="8" t="s">
        <v>34</v>
      </c>
      <c r="Z19" s="8" t="s">
        <v>34</v>
      </c>
      <c r="AA19" s="8" t="s">
        <v>34</v>
      </c>
      <c r="AB19" s="8" t="s">
        <v>34</v>
      </c>
      <c r="AC19" s="8" t="s">
        <v>34</v>
      </c>
      <c r="AD19" s="8" t="s">
        <v>34</v>
      </c>
      <c r="AE19" s="8" t="s">
        <v>34</v>
      </c>
      <c r="AF19" s="8" t="s">
        <v>34</v>
      </c>
      <c r="AG19" s="8" t="s">
        <v>34</v>
      </c>
      <c r="AH19" s="8" t="s">
        <v>34</v>
      </c>
      <c r="AI19" s="8" t="s">
        <v>34</v>
      </c>
      <c r="AJ19" s="8" t="s">
        <v>34</v>
      </c>
      <c r="AK19" s="8" t="s">
        <v>34</v>
      </c>
      <c r="AL19" s="8" t="s">
        <v>34</v>
      </c>
      <c r="AM19" s="8" t="s">
        <v>34</v>
      </c>
      <c r="AN19" s="8" t="s">
        <v>34</v>
      </c>
      <c r="AO19" s="8" t="s">
        <v>34</v>
      </c>
      <c r="AP19" s="8">
        <v>25276</v>
      </c>
      <c r="AQ19" s="8">
        <v>25044</v>
      </c>
      <c r="AR19" s="8">
        <v>45655</v>
      </c>
      <c r="AS19" s="8">
        <v>7188</v>
      </c>
      <c r="AT19" s="8">
        <v>47216</v>
      </c>
      <c r="AU19" s="8">
        <v>63217</v>
      </c>
      <c r="AV19" s="8">
        <v>37093</v>
      </c>
      <c r="AW19" s="8">
        <v>21107</v>
      </c>
      <c r="AX19" s="8">
        <v>10094</v>
      </c>
      <c r="AY19" s="8">
        <v>-185206</v>
      </c>
      <c r="AZ19" s="8">
        <v>1699</v>
      </c>
      <c r="BA19" s="8">
        <v>1542</v>
      </c>
      <c r="BB19" s="9">
        <v>904</v>
      </c>
    </row>
    <row r="20" spans="1:54" s="5" customFormat="1" ht="16.5" customHeight="1" x14ac:dyDescent="0.25">
      <c r="A20" s="39"/>
      <c r="B20" s="37" t="s">
        <v>70</v>
      </c>
      <c r="C20" s="69"/>
      <c r="D20" s="10"/>
      <c r="E20" s="10">
        <v>-101011</v>
      </c>
      <c r="F20" s="10">
        <v>54</v>
      </c>
      <c r="G20" s="10">
        <v>-101065</v>
      </c>
      <c r="H20" s="10">
        <v>-69508</v>
      </c>
      <c r="I20" s="10">
        <v>-9991</v>
      </c>
      <c r="J20" s="10">
        <v>-21566</v>
      </c>
      <c r="K20" s="10">
        <v>-59394</v>
      </c>
      <c r="L20" s="10">
        <v>16307</v>
      </c>
      <c r="M20" s="10">
        <v>-12477</v>
      </c>
      <c r="N20" s="10">
        <v>-28785</v>
      </c>
      <c r="O20" s="10">
        <v>-34439</v>
      </c>
      <c r="P20" s="10">
        <v>-40951</v>
      </c>
      <c r="Q20" s="10">
        <v>-40951</v>
      </c>
      <c r="R20" s="10">
        <v>-29967</v>
      </c>
      <c r="S20" s="10">
        <v>8211</v>
      </c>
      <c r="T20" s="10">
        <v>-3724</v>
      </c>
      <c r="U20" s="10">
        <v>112997</v>
      </c>
      <c r="V20" s="10">
        <v>112997</v>
      </c>
      <c r="W20" s="10">
        <v>84597</v>
      </c>
      <c r="X20" s="10">
        <v>75473</v>
      </c>
      <c r="Y20" s="10">
        <v>32382</v>
      </c>
      <c r="Z20" s="10">
        <v>2422</v>
      </c>
      <c r="AA20" s="10">
        <v>2422</v>
      </c>
      <c r="AB20" s="10">
        <v>-38847</v>
      </c>
      <c r="AC20" s="10">
        <v>13434</v>
      </c>
      <c r="AD20" s="10">
        <v>20868</v>
      </c>
      <c r="AE20" s="10">
        <v>171189</v>
      </c>
      <c r="AF20" s="10">
        <v>171189</v>
      </c>
      <c r="AG20" s="10">
        <v>32793</v>
      </c>
      <c r="AH20" s="10">
        <v>57692</v>
      </c>
      <c r="AI20" s="10">
        <v>49447</v>
      </c>
      <c r="AJ20" s="10">
        <v>346564</v>
      </c>
      <c r="AK20" s="10">
        <v>93195</v>
      </c>
      <c r="AL20" s="10">
        <v>131417</v>
      </c>
      <c r="AM20" s="10">
        <v>104901</v>
      </c>
      <c r="AN20" s="10">
        <v>17051</v>
      </c>
      <c r="AO20" s="10">
        <v>102203</v>
      </c>
      <c r="AP20" s="10">
        <v>117022</v>
      </c>
      <c r="AQ20" s="10">
        <v>84671</v>
      </c>
      <c r="AR20" s="10">
        <v>70594</v>
      </c>
      <c r="AS20" s="10">
        <v>28210</v>
      </c>
      <c r="AT20" s="10">
        <v>40708</v>
      </c>
      <c r="AU20" s="10">
        <v>45646</v>
      </c>
      <c r="AV20" s="10">
        <v>-54381</v>
      </c>
      <c r="AW20" s="10">
        <v>-6703</v>
      </c>
      <c r="AX20" s="10">
        <v>-72002</v>
      </c>
      <c r="AY20" s="10">
        <v>-375082</v>
      </c>
      <c r="AZ20" s="10">
        <v>-334307</v>
      </c>
      <c r="BA20" s="10">
        <v>-208240</v>
      </c>
      <c r="BB20" s="11">
        <v>-102574</v>
      </c>
    </row>
    <row r="21" spans="1:54" s="5" customFormat="1" ht="16.5" customHeight="1" x14ac:dyDescent="0.25">
      <c r="A21" s="39"/>
      <c r="B21" s="36" t="s">
        <v>163</v>
      </c>
      <c r="C21" s="66"/>
      <c r="D21" s="8"/>
      <c r="E21" s="8">
        <v>-17899</v>
      </c>
      <c r="F21" s="8">
        <v>33901</v>
      </c>
      <c r="G21" s="8">
        <v>-51800</v>
      </c>
      <c r="H21" s="8">
        <v>33247</v>
      </c>
      <c r="I21" s="8">
        <v>-93670</v>
      </c>
      <c r="J21" s="8">
        <v>8623</v>
      </c>
      <c r="K21" s="8">
        <v>29802</v>
      </c>
      <c r="L21" s="8">
        <v>-10608</v>
      </c>
      <c r="M21" s="8">
        <v>5108</v>
      </c>
      <c r="N21" s="8">
        <v>26712</v>
      </c>
      <c r="O21" s="8">
        <v>8590</v>
      </c>
      <c r="P21" s="8">
        <v>47319</v>
      </c>
      <c r="Q21" s="8">
        <v>47319</v>
      </c>
      <c r="R21" s="8">
        <v>26820</v>
      </c>
      <c r="S21" s="8">
        <v>23342</v>
      </c>
      <c r="T21" s="8">
        <v>32916</v>
      </c>
      <c r="U21" s="8">
        <v>78993</v>
      </c>
      <c r="V21" s="8">
        <v>78993</v>
      </c>
      <c r="W21" s="8">
        <v>70241</v>
      </c>
      <c r="X21" s="8">
        <v>41290</v>
      </c>
      <c r="Y21" s="8">
        <v>19076</v>
      </c>
      <c r="Z21" s="8">
        <v>61211</v>
      </c>
      <c r="AA21" s="8">
        <v>61211</v>
      </c>
      <c r="AB21" s="8">
        <v>34614</v>
      </c>
      <c r="AC21" s="8">
        <v>10305</v>
      </c>
      <c r="AD21" s="8">
        <v>12692</v>
      </c>
      <c r="AE21" s="8">
        <v>16413</v>
      </c>
      <c r="AF21" s="8">
        <v>16413</v>
      </c>
      <c r="AG21" s="8">
        <v>94</v>
      </c>
      <c r="AH21" s="8">
        <v>-116</v>
      </c>
      <c r="AI21" s="8">
        <v>9735</v>
      </c>
      <c r="AJ21" s="8">
        <v>86454</v>
      </c>
      <c r="AK21" s="8">
        <v>13140</v>
      </c>
      <c r="AL21" s="8">
        <v>4145</v>
      </c>
      <c r="AM21" s="8">
        <v>29398</v>
      </c>
      <c r="AN21" s="8">
        <v>39771</v>
      </c>
      <c r="AO21" s="8">
        <v>34670</v>
      </c>
      <c r="AP21" s="8">
        <v>25431</v>
      </c>
      <c r="AQ21" s="8">
        <v>5889</v>
      </c>
      <c r="AR21" s="8">
        <v>270139</v>
      </c>
      <c r="AS21" s="8">
        <v>-3003</v>
      </c>
      <c r="AT21" s="8">
        <v>210</v>
      </c>
      <c r="AU21" s="8">
        <v>-6200</v>
      </c>
      <c r="AV21" s="8">
        <v>-1968</v>
      </c>
      <c r="AW21" s="8">
        <v>26657</v>
      </c>
      <c r="AX21" s="8">
        <v>-7803</v>
      </c>
      <c r="AY21" s="8">
        <v>-25341</v>
      </c>
      <c r="AZ21" s="8">
        <v>-13231</v>
      </c>
      <c r="BA21" s="8">
        <v>785</v>
      </c>
      <c r="BB21" s="9">
        <v>10136</v>
      </c>
    </row>
    <row r="22" spans="1:54" s="5" customFormat="1" ht="16.5" customHeight="1" x14ac:dyDescent="0.25">
      <c r="A22" s="39"/>
      <c r="B22" s="37" t="s">
        <v>164</v>
      </c>
      <c r="C22" s="69"/>
      <c r="D22" s="10"/>
      <c r="E22" s="10">
        <v>-202</v>
      </c>
      <c r="F22" s="10">
        <v>-123</v>
      </c>
      <c r="G22" s="10">
        <v>-79</v>
      </c>
      <c r="H22" s="10">
        <v>-16</v>
      </c>
      <c r="I22" s="10">
        <v>-31</v>
      </c>
      <c r="J22" s="10">
        <v>-32</v>
      </c>
      <c r="K22" s="10">
        <v>-324</v>
      </c>
      <c r="L22" s="10">
        <v>-66</v>
      </c>
      <c r="M22" s="10">
        <v>-48</v>
      </c>
      <c r="N22" s="10">
        <v>-59</v>
      </c>
      <c r="O22" s="10">
        <v>-151</v>
      </c>
      <c r="P22" s="10">
        <v>3511</v>
      </c>
      <c r="Q22" s="10">
        <v>3511</v>
      </c>
      <c r="R22" s="10">
        <v>126</v>
      </c>
      <c r="S22" s="10">
        <v>1082</v>
      </c>
      <c r="T22" s="10">
        <v>297</v>
      </c>
      <c r="U22" s="10">
        <v>392</v>
      </c>
      <c r="V22" s="10">
        <v>392</v>
      </c>
      <c r="W22" s="10">
        <v>334</v>
      </c>
      <c r="X22" s="10">
        <v>574</v>
      </c>
      <c r="Y22" s="10">
        <v>566</v>
      </c>
      <c r="Z22" s="10">
        <v>801</v>
      </c>
      <c r="AA22" s="10">
        <v>801</v>
      </c>
      <c r="AB22" s="10">
        <v>135</v>
      </c>
      <c r="AC22" s="10">
        <v>154</v>
      </c>
      <c r="AD22" s="10">
        <v>353</v>
      </c>
      <c r="AE22" s="10">
        <v>2605</v>
      </c>
      <c r="AF22" s="10">
        <v>2605</v>
      </c>
      <c r="AG22" s="10">
        <v>397</v>
      </c>
      <c r="AH22" s="10">
        <v>1369</v>
      </c>
      <c r="AI22" s="10">
        <v>576</v>
      </c>
      <c r="AJ22" s="10">
        <v>916</v>
      </c>
      <c r="AK22" s="10">
        <v>-128</v>
      </c>
      <c r="AL22" s="10">
        <v>-121</v>
      </c>
      <c r="AM22" s="10">
        <v>469</v>
      </c>
      <c r="AN22" s="10">
        <v>696</v>
      </c>
      <c r="AO22" s="10">
        <v>891</v>
      </c>
      <c r="AP22" s="10">
        <v>822</v>
      </c>
      <c r="AQ22" s="10">
        <v>518</v>
      </c>
      <c r="AR22" s="10">
        <v>6611</v>
      </c>
      <c r="AS22" s="10">
        <v>488</v>
      </c>
      <c r="AT22" s="10">
        <v>445</v>
      </c>
      <c r="AU22" s="10">
        <v>-464</v>
      </c>
      <c r="AV22" s="10">
        <v>-1414</v>
      </c>
      <c r="AW22" s="10">
        <v>-209</v>
      </c>
      <c r="AX22" s="10">
        <v>-1441</v>
      </c>
      <c r="AY22" s="10">
        <v>-619</v>
      </c>
      <c r="AZ22" s="10">
        <v>1017</v>
      </c>
      <c r="BA22" s="10">
        <v>534</v>
      </c>
      <c r="BB22" s="11">
        <v>533</v>
      </c>
    </row>
    <row r="23" spans="1:54" ht="12.75" customHeight="1" x14ac:dyDescent="0.25">
      <c r="A23" s="20"/>
      <c r="B23" s="36" t="s">
        <v>76</v>
      </c>
      <c r="C23" s="66"/>
      <c r="D23" s="8"/>
      <c r="E23" s="8">
        <v>1213</v>
      </c>
      <c r="F23" s="8">
        <v>-7513</v>
      </c>
      <c r="G23" s="8">
        <v>8726</v>
      </c>
      <c r="H23" s="8">
        <v>10364</v>
      </c>
      <c r="I23" s="8">
        <v>-4698</v>
      </c>
      <c r="J23" s="8">
        <v>3060</v>
      </c>
      <c r="K23" s="8">
        <v>1695</v>
      </c>
      <c r="L23" s="8">
        <v>-264</v>
      </c>
      <c r="M23" s="8">
        <v>-2023</v>
      </c>
      <c r="N23" s="8">
        <v>2442</v>
      </c>
      <c r="O23" s="8">
        <v>1540</v>
      </c>
      <c r="P23" s="8">
        <v>7069</v>
      </c>
      <c r="Q23" s="8">
        <v>7069</v>
      </c>
      <c r="R23" s="8">
        <v>3821</v>
      </c>
      <c r="S23" s="8">
        <v>342</v>
      </c>
      <c r="T23" s="8">
        <v>4592</v>
      </c>
      <c r="U23" s="8">
        <v>-15271</v>
      </c>
      <c r="V23" s="8">
        <v>-15271</v>
      </c>
      <c r="W23" s="8">
        <v>-15432</v>
      </c>
      <c r="X23" s="8">
        <v>4922</v>
      </c>
      <c r="Y23" s="8">
        <v>-3965</v>
      </c>
      <c r="Z23" s="8">
        <v>-2790</v>
      </c>
      <c r="AA23" s="8">
        <v>-2790</v>
      </c>
      <c r="AB23" s="8">
        <v>10205</v>
      </c>
      <c r="AC23" s="8">
        <v>-6142</v>
      </c>
      <c r="AD23" s="8">
        <v>1584</v>
      </c>
      <c r="AE23" s="8">
        <v>18017</v>
      </c>
      <c r="AF23" s="8">
        <v>18017</v>
      </c>
      <c r="AG23" s="8">
        <v>3556</v>
      </c>
      <c r="AH23" s="8">
        <v>11930</v>
      </c>
      <c r="AI23" s="8">
        <v>6714</v>
      </c>
      <c r="AJ23" s="8">
        <v>-23677</v>
      </c>
      <c r="AK23" s="8">
        <v>-6810</v>
      </c>
      <c r="AL23" s="8">
        <v>3286</v>
      </c>
      <c r="AM23" s="8">
        <v>-12995</v>
      </c>
      <c r="AN23" s="8">
        <v>-7158</v>
      </c>
      <c r="AO23" s="8">
        <v>-10776</v>
      </c>
      <c r="AP23" s="8">
        <v>3049</v>
      </c>
      <c r="AQ23" s="8">
        <v>7668</v>
      </c>
      <c r="AR23" s="8" t="s">
        <v>34</v>
      </c>
      <c r="AS23" s="8">
        <v>-3458</v>
      </c>
      <c r="AT23" s="8">
        <v>4441</v>
      </c>
      <c r="AU23" s="8">
        <v>-857</v>
      </c>
      <c r="AV23" s="8">
        <v>3395</v>
      </c>
      <c r="AW23" s="8">
        <v>-577</v>
      </c>
      <c r="AX23" s="8">
        <v>1180</v>
      </c>
      <c r="AY23" s="8">
        <v>1118</v>
      </c>
      <c r="AZ23" s="8">
        <v>6780</v>
      </c>
      <c r="BA23" s="8">
        <v>3796</v>
      </c>
      <c r="BB23" s="9">
        <v>-4430</v>
      </c>
    </row>
    <row r="24" spans="1:54" s="5" customFormat="1" ht="16.5" customHeight="1" x14ac:dyDescent="0.25">
      <c r="A24" s="39"/>
      <c r="B24" s="37" t="s">
        <v>72</v>
      </c>
      <c r="C24" s="69"/>
      <c r="D24" s="10"/>
      <c r="E24" s="10">
        <v>16176</v>
      </c>
      <c r="F24" s="10">
        <v>14471</v>
      </c>
      <c r="G24" s="10">
        <v>1705</v>
      </c>
      <c r="H24" s="10">
        <v>1664</v>
      </c>
      <c r="I24" s="10">
        <v>169</v>
      </c>
      <c r="J24" s="10">
        <v>-128</v>
      </c>
      <c r="K24" s="10">
        <v>187</v>
      </c>
      <c r="L24" s="10">
        <v>521</v>
      </c>
      <c r="M24" s="10">
        <v>2097</v>
      </c>
      <c r="N24" s="10">
        <v>124</v>
      </c>
      <c r="O24" s="10">
        <v>-2555</v>
      </c>
      <c r="P24" s="10">
        <v>709</v>
      </c>
      <c r="Q24" s="10">
        <v>709</v>
      </c>
      <c r="R24" s="10">
        <v>2619</v>
      </c>
      <c r="S24" s="10">
        <v>-818</v>
      </c>
      <c r="T24" s="10">
        <v>-1206</v>
      </c>
      <c r="U24" s="10">
        <v>-25199</v>
      </c>
      <c r="V24" s="10">
        <v>-25199</v>
      </c>
      <c r="W24" s="10">
        <v>-22183</v>
      </c>
      <c r="X24" s="10">
        <v>-22514</v>
      </c>
      <c r="Y24" s="10">
        <v>-1922</v>
      </c>
      <c r="Z24" s="10">
        <v>7729</v>
      </c>
      <c r="AA24" s="10">
        <v>7729</v>
      </c>
      <c r="AB24" s="10">
        <v>1324</v>
      </c>
      <c r="AC24" s="10">
        <v>-1527</v>
      </c>
      <c r="AD24" s="10">
        <v>8217</v>
      </c>
      <c r="AE24" s="10">
        <v>1013</v>
      </c>
      <c r="AF24" s="10">
        <v>1013</v>
      </c>
      <c r="AG24" s="10">
        <v>-800</v>
      </c>
      <c r="AH24" s="10">
        <v>-102</v>
      </c>
      <c r="AI24" s="10">
        <v>1652</v>
      </c>
      <c r="AJ24" s="10">
        <v>8522</v>
      </c>
      <c r="AK24" s="10">
        <v>836</v>
      </c>
      <c r="AL24" s="10">
        <v>-5826</v>
      </c>
      <c r="AM24" s="10">
        <v>5622</v>
      </c>
      <c r="AN24" s="10">
        <v>7890</v>
      </c>
      <c r="AO24" s="10">
        <v>4086</v>
      </c>
      <c r="AP24" s="10">
        <v>11979</v>
      </c>
      <c r="AQ24" s="10">
        <v>7386</v>
      </c>
      <c r="AR24" s="10" t="s">
        <v>34</v>
      </c>
      <c r="AS24" s="10">
        <v>2258</v>
      </c>
      <c r="AT24" s="10">
        <v>3594</v>
      </c>
      <c r="AU24" s="10">
        <v>-11022</v>
      </c>
      <c r="AV24" s="10">
        <v>-10959</v>
      </c>
      <c r="AW24" s="10">
        <v>-21063</v>
      </c>
      <c r="AX24" s="10">
        <v>-712</v>
      </c>
      <c r="AY24" s="10">
        <v>-2228</v>
      </c>
      <c r="AZ24" s="10">
        <v>-2935</v>
      </c>
      <c r="BA24" s="10">
        <v>117</v>
      </c>
      <c r="BB24" s="11">
        <v>-199</v>
      </c>
    </row>
    <row r="25" spans="1:54" s="68" customFormat="1" ht="16.5" customHeight="1" x14ac:dyDescent="0.25">
      <c r="A25" s="67"/>
      <c r="B25" s="38" t="s">
        <v>165</v>
      </c>
      <c r="C25" s="7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2"/>
    </row>
    <row r="26" spans="1:54" s="5" customFormat="1" ht="16.5" customHeight="1" x14ac:dyDescent="0.25">
      <c r="A26" s="39"/>
      <c r="B26" s="37" t="s">
        <v>166</v>
      </c>
      <c r="C26" s="69"/>
      <c r="D26" s="10"/>
      <c r="E26" s="10">
        <v>6644</v>
      </c>
      <c r="F26" s="10">
        <v>-4155</v>
      </c>
      <c r="G26" s="10">
        <v>10799</v>
      </c>
      <c r="H26" s="10">
        <v>-2183</v>
      </c>
      <c r="I26" s="10">
        <v>-6107</v>
      </c>
      <c r="J26" s="10">
        <v>19089</v>
      </c>
      <c r="K26" s="10">
        <v>5466</v>
      </c>
      <c r="L26" s="10">
        <v>-678</v>
      </c>
      <c r="M26" s="10">
        <v>4724</v>
      </c>
      <c r="N26" s="10">
        <v>777</v>
      </c>
      <c r="O26" s="10">
        <v>643</v>
      </c>
      <c r="P26" s="10">
        <v>6498</v>
      </c>
      <c r="Q26" s="10">
        <v>6498</v>
      </c>
      <c r="R26" s="10">
        <v>2134</v>
      </c>
      <c r="S26" s="10">
        <v>486</v>
      </c>
      <c r="T26" s="10">
        <v>6187</v>
      </c>
      <c r="U26" s="10">
        <v>2123</v>
      </c>
      <c r="V26" s="10">
        <v>2123</v>
      </c>
      <c r="W26" s="10">
        <v>6701</v>
      </c>
      <c r="X26" s="10">
        <v>1695</v>
      </c>
      <c r="Y26" s="10">
        <v>2945</v>
      </c>
      <c r="Z26" s="10">
        <v>-3794</v>
      </c>
      <c r="AA26" s="10">
        <v>-3794</v>
      </c>
      <c r="AB26" s="10">
        <v>-1044</v>
      </c>
      <c r="AC26" s="10">
        <v>-30</v>
      </c>
      <c r="AD26" s="10">
        <v>3177</v>
      </c>
      <c r="AE26" s="10">
        <v>-2664</v>
      </c>
      <c r="AF26" s="10">
        <v>-2664</v>
      </c>
      <c r="AG26" s="10">
        <v>4498</v>
      </c>
      <c r="AH26" s="10">
        <v>-1255</v>
      </c>
      <c r="AI26" s="10">
        <v>234</v>
      </c>
      <c r="AJ26" s="10">
        <v>-6087</v>
      </c>
      <c r="AK26" s="10">
        <v>-4592</v>
      </c>
      <c r="AL26" s="10">
        <v>-3513</v>
      </c>
      <c r="AM26" s="10">
        <v>-202</v>
      </c>
      <c r="AN26" s="10">
        <v>2220</v>
      </c>
      <c r="AO26" s="10">
        <v>-5014</v>
      </c>
      <c r="AP26" s="10">
        <v>-5243</v>
      </c>
      <c r="AQ26" s="10">
        <v>2998</v>
      </c>
      <c r="AR26" s="10">
        <v>37629</v>
      </c>
      <c r="AS26" s="10">
        <v>9696</v>
      </c>
      <c r="AT26" s="10">
        <v>7645</v>
      </c>
      <c r="AU26" s="10">
        <v>-6695</v>
      </c>
      <c r="AV26" s="10">
        <v>4221</v>
      </c>
      <c r="AW26" s="10">
        <v>-294</v>
      </c>
      <c r="AX26" s="10">
        <v>7429</v>
      </c>
      <c r="AY26" s="10">
        <v>10250</v>
      </c>
      <c r="AZ26" s="10">
        <v>17295</v>
      </c>
      <c r="BA26" s="10">
        <v>13670</v>
      </c>
      <c r="BB26" s="11">
        <v>8625</v>
      </c>
    </row>
    <row r="27" spans="1:54" s="5" customFormat="1" ht="16.5" customHeight="1" x14ac:dyDescent="0.25">
      <c r="A27" s="39"/>
      <c r="B27" s="36" t="s">
        <v>167</v>
      </c>
      <c r="C27" s="66"/>
      <c r="D27" s="8"/>
      <c r="E27" s="8">
        <v>4958</v>
      </c>
      <c r="F27" s="8">
        <v>1234</v>
      </c>
      <c r="G27" s="8">
        <v>3724</v>
      </c>
      <c r="H27" s="8">
        <v>5002</v>
      </c>
      <c r="I27" s="8">
        <v>107</v>
      </c>
      <c r="J27" s="8">
        <v>-1385</v>
      </c>
      <c r="K27" s="8">
        <v>2785</v>
      </c>
      <c r="L27" s="8">
        <v>-746</v>
      </c>
      <c r="M27" s="8">
        <v>4743</v>
      </c>
      <c r="N27" s="8">
        <v>-1615</v>
      </c>
      <c r="O27" s="8">
        <v>403</v>
      </c>
      <c r="P27" s="8">
        <v>1286</v>
      </c>
      <c r="Q27" s="8">
        <v>1286</v>
      </c>
      <c r="R27" s="8">
        <v>382</v>
      </c>
      <c r="S27" s="8">
        <v>-235</v>
      </c>
      <c r="T27" s="8">
        <v>-338</v>
      </c>
      <c r="U27" s="8">
        <v>-436</v>
      </c>
      <c r="V27" s="8">
        <v>-436</v>
      </c>
      <c r="W27" s="8">
        <v>-714</v>
      </c>
      <c r="X27" s="8">
        <v>-279</v>
      </c>
      <c r="Y27" s="8">
        <v>200</v>
      </c>
      <c r="Z27" s="8">
        <v>-2654</v>
      </c>
      <c r="AA27" s="8">
        <v>-2654</v>
      </c>
      <c r="AB27" s="8">
        <v>-729</v>
      </c>
      <c r="AC27" s="8">
        <v>-83</v>
      </c>
      <c r="AD27" s="8">
        <v>-383</v>
      </c>
      <c r="AE27" s="8">
        <v>-1170</v>
      </c>
      <c r="AF27" s="8">
        <v>-1170</v>
      </c>
      <c r="AG27" s="8">
        <v>196</v>
      </c>
      <c r="AH27" s="8">
        <v>53</v>
      </c>
      <c r="AI27" s="8">
        <v>-614</v>
      </c>
      <c r="AJ27" s="8">
        <v>-2070</v>
      </c>
      <c r="AK27" s="8">
        <v>-2388</v>
      </c>
      <c r="AL27" s="8">
        <v>335</v>
      </c>
      <c r="AM27" s="8">
        <v>374</v>
      </c>
      <c r="AN27" s="8">
        <v>-391</v>
      </c>
      <c r="AO27" s="8">
        <v>-2721</v>
      </c>
      <c r="AP27" s="8">
        <v>-2959</v>
      </c>
      <c r="AQ27" s="8">
        <v>-1219</v>
      </c>
      <c r="AR27" s="8">
        <v>16838</v>
      </c>
      <c r="AS27" s="8">
        <v>1414</v>
      </c>
      <c r="AT27" s="8">
        <v>1114</v>
      </c>
      <c r="AU27" s="8">
        <v>-4164</v>
      </c>
      <c r="AV27" s="8">
        <v>2802</v>
      </c>
      <c r="AW27" s="8">
        <v>311</v>
      </c>
      <c r="AX27" s="8">
        <v>2335</v>
      </c>
      <c r="AY27" s="8">
        <v>3192</v>
      </c>
      <c r="AZ27" s="8">
        <v>1081</v>
      </c>
      <c r="BA27" s="8">
        <v>-52</v>
      </c>
      <c r="BB27" s="9">
        <v>-927</v>
      </c>
    </row>
    <row r="28" spans="1:54" ht="12.75" customHeight="1" x14ac:dyDescent="0.25">
      <c r="A28" s="20"/>
      <c r="B28" s="37" t="s">
        <v>89</v>
      </c>
      <c r="C28" s="69"/>
      <c r="D28" s="10"/>
      <c r="E28" s="10">
        <v>-45432</v>
      </c>
      <c r="F28" s="10">
        <v>-40299</v>
      </c>
      <c r="G28" s="10">
        <v>-5133</v>
      </c>
      <c r="H28" s="10">
        <v>-40501</v>
      </c>
      <c r="I28" s="10">
        <v>42883</v>
      </c>
      <c r="J28" s="10">
        <v>-7515</v>
      </c>
      <c r="K28" s="10">
        <v>-100490</v>
      </c>
      <c r="L28" s="10">
        <v>-29264</v>
      </c>
      <c r="M28" s="10">
        <v>-32087</v>
      </c>
      <c r="N28" s="10">
        <v>-44018</v>
      </c>
      <c r="O28" s="10">
        <v>4879</v>
      </c>
      <c r="P28" s="10">
        <v>-27806</v>
      </c>
      <c r="Q28" s="10">
        <v>-27806</v>
      </c>
      <c r="R28" s="10">
        <v>-16398</v>
      </c>
      <c r="S28" s="10">
        <v>-31620</v>
      </c>
      <c r="T28" s="10">
        <v>-20049</v>
      </c>
      <c r="U28" s="10">
        <v>-38839</v>
      </c>
      <c r="V28" s="10">
        <v>-38839</v>
      </c>
      <c r="W28" s="10">
        <v>-17576</v>
      </c>
      <c r="X28" s="10">
        <v>-13929</v>
      </c>
      <c r="Y28" s="10">
        <v>-6781</v>
      </c>
      <c r="Z28" s="10">
        <v>-56017</v>
      </c>
      <c r="AA28" s="10">
        <v>-56017</v>
      </c>
      <c r="AB28" s="10">
        <v>-12468</v>
      </c>
      <c r="AC28" s="10">
        <v>-13519</v>
      </c>
      <c r="AD28" s="10">
        <v>-21149</v>
      </c>
      <c r="AE28" s="10">
        <v>-77114</v>
      </c>
      <c r="AF28" s="10">
        <v>-77114</v>
      </c>
      <c r="AG28" s="10">
        <v>-14489</v>
      </c>
      <c r="AH28" s="10">
        <v>-14465</v>
      </c>
      <c r="AI28" s="10">
        <v>-24651</v>
      </c>
      <c r="AJ28" s="10">
        <v>-66132</v>
      </c>
      <c r="AK28" s="10">
        <v>-28004</v>
      </c>
      <c r="AL28" s="10">
        <v>-9719</v>
      </c>
      <c r="AM28" s="10">
        <v>-3863</v>
      </c>
      <c r="AN28" s="10">
        <v>-24546</v>
      </c>
      <c r="AO28" s="10">
        <v>-16115</v>
      </c>
      <c r="AP28" s="10">
        <v>-21915</v>
      </c>
      <c r="AQ28" s="10">
        <v>-7927</v>
      </c>
      <c r="AR28" s="10">
        <v>14856</v>
      </c>
      <c r="AS28" s="10">
        <v>-3823</v>
      </c>
      <c r="AT28" s="10">
        <v>-3823</v>
      </c>
      <c r="AU28" s="10">
        <v>-7887</v>
      </c>
      <c r="AV28" s="10">
        <v>-29750</v>
      </c>
      <c r="AW28" s="10">
        <v>-12565</v>
      </c>
      <c r="AX28" s="10">
        <v>-3376</v>
      </c>
      <c r="AY28" s="10">
        <v>-34722</v>
      </c>
      <c r="AZ28" s="10">
        <v>-21593</v>
      </c>
      <c r="BA28" s="10">
        <v>-15654</v>
      </c>
      <c r="BB28" s="11">
        <v>-8219</v>
      </c>
    </row>
    <row r="29" spans="1:54" s="5" customFormat="1" ht="16.5" customHeight="1" x14ac:dyDescent="0.25">
      <c r="A29" s="39"/>
      <c r="B29" s="36" t="s">
        <v>168</v>
      </c>
      <c r="C29" s="66"/>
      <c r="D29" s="8"/>
      <c r="E29" s="8">
        <v>24710</v>
      </c>
      <c r="F29" s="8">
        <v>2473</v>
      </c>
      <c r="G29" s="8">
        <v>22237</v>
      </c>
      <c r="H29" s="8">
        <v>10748</v>
      </c>
      <c r="I29" s="8">
        <v>12729</v>
      </c>
      <c r="J29" s="8">
        <v>-1240</v>
      </c>
      <c r="K29" s="8">
        <v>-6582</v>
      </c>
      <c r="L29" s="8">
        <v>-4104</v>
      </c>
      <c r="M29" s="8">
        <v>4013</v>
      </c>
      <c r="N29" s="8">
        <v>-2975</v>
      </c>
      <c r="O29" s="8">
        <v>-3516</v>
      </c>
      <c r="P29" s="8">
        <v>13871</v>
      </c>
      <c r="Q29" s="8">
        <v>13871</v>
      </c>
      <c r="R29" s="8">
        <v>5690</v>
      </c>
      <c r="S29" s="8">
        <v>3085</v>
      </c>
      <c r="T29" s="8">
        <v>388</v>
      </c>
      <c r="U29" s="8">
        <v>7939</v>
      </c>
      <c r="V29" s="8">
        <v>7939</v>
      </c>
      <c r="W29" s="8">
        <v>7084</v>
      </c>
      <c r="X29" s="8">
        <v>3710</v>
      </c>
      <c r="Y29" s="8">
        <v>1848</v>
      </c>
      <c r="Z29" s="8">
        <v>5429</v>
      </c>
      <c r="AA29" s="8">
        <v>5429</v>
      </c>
      <c r="AB29" s="8">
        <v>-770</v>
      </c>
      <c r="AC29" s="8">
        <v>-1919</v>
      </c>
      <c r="AD29" s="8">
        <v>260</v>
      </c>
      <c r="AE29" s="8">
        <v>-79</v>
      </c>
      <c r="AF29" s="8">
        <v>-79</v>
      </c>
      <c r="AG29" s="8">
        <v>582</v>
      </c>
      <c r="AH29" s="8">
        <v>-1056</v>
      </c>
      <c r="AI29" s="8">
        <v>-515</v>
      </c>
      <c r="AJ29" s="8">
        <v>5581</v>
      </c>
      <c r="AK29" s="8">
        <v>3364</v>
      </c>
      <c r="AL29" s="8">
        <v>650</v>
      </c>
      <c r="AM29" s="8">
        <v>1597</v>
      </c>
      <c r="AN29" s="8">
        <v>-30</v>
      </c>
      <c r="AO29" s="8">
        <v>-6422</v>
      </c>
      <c r="AP29" s="8">
        <v>-6175</v>
      </c>
      <c r="AQ29" s="8">
        <v>-6334</v>
      </c>
      <c r="AR29" s="8">
        <v>10737</v>
      </c>
      <c r="AS29" s="8">
        <v>-1176</v>
      </c>
      <c r="AT29" s="8">
        <v>-1764</v>
      </c>
      <c r="AU29" s="8">
        <v>1910</v>
      </c>
      <c r="AV29" s="8">
        <v>-4548</v>
      </c>
      <c r="AW29" s="8">
        <v>2280</v>
      </c>
      <c r="AX29" s="8">
        <v>-2615</v>
      </c>
      <c r="AY29" s="8">
        <v>-739</v>
      </c>
      <c r="AZ29" s="8">
        <v>-2428</v>
      </c>
      <c r="BA29" s="8">
        <v>-245</v>
      </c>
      <c r="BB29" s="9">
        <v>-3451</v>
      </c>
    </row>
    <row r="30" spans="1:54" s="5" customFormat="1" ht="16.5" customHeight="1" x14ac:dyDescent="0.25">
      <c r="A30" s="39"/>
      <c r="B30" s="37" t="s">
        <v>169</v>
      </c>
      <c r="C30" s="69"/>
      <c r="D30" s="10"/>
      <c r="E30" s="10">
        <v>-14554</v>
      </c>
      <c r="F30" s="10">
        <v>-15589</v>
      </c>
      <c r="G30" s="10">
        <v>1035</v>
      </c>
      <c r="H30" s="10">
        <v>4462</v>
      </c>
      <c r="I30" s="10">
        <v>-1256</v>
      </c>
      <c r="J30" s="10">
        <v>-2171</v>
      </c>
      <c r="K30" s="10">
        <v>10856</v>
      </c>
      <c r="L30" s="10">
        <v>9054</v>
      </c>
      <c r="M30" s="10">
        <v>-215</v>
      </c>
      <c r="N30" s="10">
        <v>1173</v>
      </c>
      <c r="O30" s="10">
        <v>844</v>
      </c>
      <c r="P30" s="10">
        <v>710</v>
      </c>
      <c r="Q30" s="10">
        <v>710</v>
      </c>
      <c r="R30" s="10">
        <v>236</v>
      </c>
      <c r="S30" s="10">
        <v>-1836</v>
      </c>
      <c r="T30" s="10" t="s">
        <v>34</v>
      </c>
      <c r="U30" s="10">
        <v>7229</v>
      </c>
      <c r="V30" s="10">
        <v>7229</v>
      </c>
      <c r="W30" s="10">
        <v>3782</v>
      </c>
      <c r="X30" s="10">
        <v>387</v>
      </c>
      <c r="Y30" s="10">
        <v>942</v>
      </c>
      <c r="Z30" s="10">
        <v>1738</v>
      </c>
      <c r="AA30" s="10">
        <v>1738</v>
      </c>
      <c r="AB30" s="10">
        <v>927</v>
      </c>
      <c r="AC30" s="10">
        <v>549</v>
      </c>
      <c r="AD30" s="10">
        <v>-179</v>
      </c>
      <c r="AE30" s="10">
        <v>-2907</v>
      </c>
      <c r="AF30" s="10">
        <v>-2907</v>
      </c>
      <c r="AG30" s="10">
        <v>-1268</v>
      </c>
      <c r="AH30" s="10">
        <v>-3505</v>
      </c>
      <c r="AI30" s="10">
        <v>-405</v>
      </c>
      <c r="AJ30" s="10">
        <v>-4894</v>
      </c>
      <c r="AK30" s="10">
        <v>-1064</v>
      </c>
      <c r="AL30" s="10">
        <v>2710</v>
      </c>
      <c r="AM30" s="10">
        <v>-2224</v>
      </c>
      <c r="AN30" s="10">
        <v>-4326</v>
      </c>
      <c r="AO30" s="10">
        <v>629</v>
      </c>
      <c r="AP30" s="10">
        <v>4523</v>
      </c>
      <c r="AQ30" s="10">
        <v>6617</v>
      </c>
      <c r="AR30" s="10">
        <v>16565</v>
      </c>
      <c r="AS30" s="10">
        <v>7845</v>
      </c>
      <c r="AT30" s="10">
        <v>3044</v>
      </c>
      <c r="AU30" s="10">
        <v>-954</v>
      </c>
      <c r="AV30" s="10">
        <v>-5191</v>
      </c>
      <c r="AW30" s="10">
        <v>-5946</v>
      </c>
      <c r="AX30" s="10">
        <v>-1254</v>
      </c>
      <c r="AY30" s="10">
        <v>4106</v>
      </c>
      <c r="AZ30" s="10">
        <v>4710</v>
      </c>
      <c r="BA30" s="10">
        <v>4858</v>
      </c>
      <c r="BB30" s="11">
        <v>550</v>
      </c>
    </row>
    <row r="31" spans="1:54" ht="12.75" customHeight="1" x14ac:dyDescent="0.25">
      <c r="A31" s="20"/>
      <c r="B31" s="36" t="s">
        <v>170</v>
      </c>
      <c r="C31" s="66"/>
      <c r="D31" s="8"/>
      <c r="E31" s="8" t="s">
        <v>34</v>
      </c>
      <c r="F31" s="8" t="s">
        <v>34</v>
      </c>
      <c r="G31" s="8" t="s">
        <v>34</v>
      </c>
      <c r="H31" s="8" t="s">
        <v>34</v>
      </c>
      <c r="I31" s="8" t="s">
        <v>34</v>
      </c>
      <c r="J31" s="8" t="s">
        <v>34</v>
      </c>
      <c r="K31" s="8" t="s">
        <v>34</v>
      </c>
      <c r="L31" s="8" t="s">
        <v>34</v>
      </c>
      <c r="M31" s="8" t="s">
        <v>34</v>
      </c>
      <c r="N31" s="8" t="s">
        <v>34</v>
      </c>
      <c r="O31" s="8" t="s">
        <v>34</v>
      </c>
      <c r="P31" s="8" t="s">
        <v>34</v>
      </c>
      <c r="Q31" s="8" t="s">
        <v>34</v>
      </c>
      <c r="R31" s="8" t="s">
        <v>34</v>
      </c>
      <c r="S31" s="8" t="s">
        <v>34</v>
      </c>
      <c r="T31" s="8">
        <v>1265</v>
      </c>
      <c r="U31" s="8">
        <v>-622</v>
      </c>
      <c r="V31" s="8">
        <v>-622</v>
      </c>
      <c r="W31" s="8">
        <v>-622</v>
      </c>
      <c r="X31" s="8">
        <v>-622</v>
      </c>
      <c r="Y31" s="8">
        <v>-622</v>
      </c>
      <c r="Z31" s="8" t="s">
        <v>34</v>
      </c>
      <c r="AA31" s="8" t="s">
        <v>34</v>
      </c>
      <c r="AB31" s="8" t="s">
        <v>34</v>
      </c>
      <c r="AC31" s="8" t="s">
        <v>34</v>
      </c>
      <c r="AD31" s="8" t="s">
        <v>34</v>
      </c>
      <c r="AE31" s="8" t="s">
        <v>34</v>
      </c>
      <c r="AF31" s="8" t="s">
        <v>34</v>
      </c>
      <c r="AG31" s="8" t="s">
        <v>34</v>
      </c>
      <c r="AH31" s="8" t="s">
        <v>34</v>
      </c>
      <c r="AI31" s="8" t="s">
        <v>34</v>
      </c>
      <c r="AJ31" s="8" t="s">
        <v>34</v>
      </c>
      <c r="AK31" s="8" t="s">
        <v>34</v>
      </c>
      <c r="AL31" s="8" t="s">
        <v>34</v>
      </c>
      <c r="AM31" s="8">
        <v>-1400</v>
      </c>
      <c r="AN31" s="8" t="s">
        <v>34</v>
      </c>
      <c r="AO31" s="8">
        <v>0</v>
      </c>
      <c r="AP31" s="8">
        <v>0</v>
      </c>
      <c r="AQ31" s="8" t="s">
        <v>34</v>
      </c>
      <c r="AR31" s="8" t="s">
        <v>34</v>
      </c>
      <c r="AS31" s="8">
        <v>0</v>
      </c>
      <c r="AT31" s="8" t="s">
        <v>34</v>
      </c>
      <c r="AU31" s="8" t="s">
        <v>34</v>
      </c>
      <c r="AV31" s="8">
        <v>-434</v>
      </c>
      <c r="AW31" s="8" t="s">
        <v>34</v>
      </c>
      <c r="AX31" s="8">
        <v>-434</v>
      </c>
      <c r="AY31" s="8">
        <v>-380</v>
      </c>
      <c r="AZ31" s="8">
        <v>-146</v>
      </c>
      <c r="BA31" s="8" t="s">
        <v>34</v>
      </c>
      <c r="BB31" s="9" t="s">
        <v>34</v>
      </c>
    </row>
    <row r="32" spans="1:54" s="68" customFormat="1" ht="16.5" customHeight="1" x14ac:dyDescent="0.25">
      <c r="A32" s="67"/>
      <c r="B32" s="35" t="s">
        <v>171</v>
      </c>
      <c r="C32" s="64"/>
      <c r="D32" s="3"/>
      <c r="E32" s="3">
        <f t="shared" ref="E32:Y32" si="0">SUM(E5:E31)</f>
        <v>59182</v>
      </c>
      <c r="F32" s="3">
        <f t="shared" si="0"/>
        <v>38199</v>
      </c>
      <c r="G32" s="3">
        <f t="shared" si="0"/>
        <v>20983</v>
      </c>
      <c r="H32" s="3">
        <v>10874</v>
      </c>
      <c r="I32" s="3">
        <f t="shared" si="0"/>
        <v>-21327</v>
      </c>
      <c r="J32" s="3">
        <f t="shared" si="0"/>
        <v>31269</v>
      </c>
      <c r="K32" s="3">
        <f t="shared" si="0"/>
        <v>-11771</v>
      </c>
      <c r="L32" s="3">
        <f t="shared" si="0"/>
        <v>9428</v>
      </c>
      <c r="M32" s="3">
        <f t="shared" si="0"/>
        <v>5157</v>
      </c>
      <c r="N32" s="3">
        <f t="shared" si="0"/>
        <v>-20796</v>
      </c>
      <c r="O32" s="3">
        <f t="shared" si="0"/>
        <v>-5560</v>
      </c>
      <c r="P32" s="3">
        <f t="shared" si="0"/>
        <v>71461</v>
      </c>
      <c r="Q32" s="3">
        <f t="shared" si="0"/>
        <v>71461</v>
      </c>
      <c r="R32" s="3">
        <f t="shared" si="0"/>
        <v>15150</v>
      </c>
      <c r="S32" s="3">
        <f t="shared" si="0"/>
        <v>10377</v>
      </c>
      <c r="T32" s="3">
        <f t="shared" si="0"/>
        <v>26945</v>
      </c>
      <c r="U32" s="3">
        <f t="shared" si="0"/>
        <v>155121</v>
      </c>
      <c r="V32" s="3">
        <f t="shared" si="0"/>
        <v>155121</v>
      </c>
      <c r="W32" s="3">
        <f t="shared" si="0"/>
        <v>132871</v>
      </c>
      <c r="X32" s="3">
        <f t="shared" si="0"/>
        <v>98198</v>
      </c>
      <c r="Y32" s="3">
        <f t="shared" si="0"/>
        <v>46634</v>
      </c>
      <c r="Z32" s="3">
        <v>56340</v>
      </c>
      <c r="AA32" s="3">
        <v>56340</v>
      </c>
      <c r="AB32" s="3">
        <v>4278</v>
      </c>
      <c r="AC32" s="3">
        <v>10186</v>
      </c>
      <c r="AD32" s="3">
        <v>35862</v>
      </c>
      <c r="AE32" s="3">
        <v>189557</v>
      </c>
      <c r="AF32" s="3">
        <v>189557</v>
      </c>
      <c r="AG32" s="3">
        <v>41687</v>
      </c>
      <c r="AH32" s="3">
        <v>59898</v>
      </c>
      <c r="AI32" s="3">
        <v>64058</v>
      </c>
      <c r="AJ32" s="3">
        <v>428859</v>
      </c>
      <c r="AK32" s="3">
        <v>86260</v>
      </c>
      <c r="AL32" s="3">
        <v>142982</v>
      </c>
      <c r="AM32" s="3">
        <v>143791</v>
      </c>
      <c r="AN32" s="3">
        <v>55826</v>
      </c>
      <c r="AO32" s="3">
        <v>234641</v>
      </c>
      <c r="AP32" s="3">
        <v>246374</v>
      </c>
      <c r="AQ32" s="3">
        <v>193378</v>
      </c>
      <c r="AR32" s="3">
        <v>108075</v>
      </c>
      <c r="AS32" s="3">
        <v>73807</v>
      </c>
      <c r="AT32" s="3">
        <v>84787</v>
      </c>
      <c r="AU32" s="3">
        <v>33856</v>
      </c>
      <c r="AV32" s="3">
        <v>-60727</v>
      </c>
      <c r="AW32" s="3">
        <v>1709</v>
      </c>
      <c r="AX32" s="3">
        <v>-49038</v>
      </c>
      <c r="AY32" s="3">
        <v>-454981</v>
      </c>
      <c r="AZ32" s="3">
        <v>-208937</v>
      </c>
      <c r="BA32" s="3">
        <v>-118975</v>
      </c>
      <c r="BB32" s="7">
        <v>-60471</v>
      </c>
    </row>
    <row r="33" spans="1:54 16378:16384" s="5" customFormat="1" ht="16.5" customHeight="1" x14ac:dyDescent="0.25">
      <c r="A33" s="39"/>
      <c r="B33" s="36" t="s">
        <v>172</v>
      </c>
      <c r="C33" s="66"/>
      <c r="D33" s="8"/>
      <c r="E33" s="8">
        <v>-14722</v>
      </c>
      <c r="F33" s="8">
        <v>-4366</v>
      </c>
      <c r="G33" s="8">
        <v>-10356</v>
      </c>
      <c r="H33" s="8">
        <v>-3139</v>
      </c>
      <c r="I33" s="8">
        <v>-3890</v>
      </c>
      <c r="J33" s="8">
        <v>-3327</v>
      </c>
      <c r="K33" s="8">
        <v>-10669</v>
      </c>
      <c r="L33" s="8">
        <v>-2748</v>
      </c>
      <c r="M33" s="8">
        <v>-3640</v>
      </c>
      <c r="N33" s="8">
        <v>-2326</v>
      </c>
      <c r="O33" s="8">
        <v>-1955</v>
      </c>
      <c r="P33" s="8">
        <v>-9101</v>
      </c>
      <c r="Q33" s="8">
        <v>-9101</v>
      </c>
      <c r="R33" s="8">
        <v>-2204</v>
      </c>
      <c r="S33" s="8">
        <v>-2337</v>
      </c>
      <c r="T33" s="8">
        <v>-2310</v>
      </c>
      <c r="U33" s="8">
        <v>-8684</v>
      </c>
      <c r="V33" s="8">
        <v>-8684</v>
      </c>
      <c r="W33" s="8">
        <v>-7351</v>
      </c>
      <c r="X33" s="8">
        <v>-4834</v>
      </c>
      <c r="Y33" s="8">
        <v>-2280</v>
      </c>
      <c r="Z33" s="8">
        <v>-9508</v>
      </c>
      <c r="AA33" s="8">
        <v>-9508</v>
      </c>
      <c r="AB33" s="8">
        <v>-1846</v>
      </c>
      <c r="AC33" s="8">
        <v>-2518</v>
      </c>
      <c r="AD33" s="8">
        <v>-2890</v>
      </c>
      <c r="AE33" s="8">
        <v>-15845</v>
      </c>
      <c r="AF33" s="8">
        <v>-15845</v>
      </c>
      <c r="AG33" s="8">
        <v>-3494</v>
      </c>
      <c r="AH33" s="8">
        <v>-3977</v>
      </c>
      <c r="AI33" s="8">
        <v>-5101</v>
      </c>
      <c r="AJ33" s="8">
        <v>-25107</v>
      </c>
      <c r="AK33" s="8">
        <v>-5540</v>
      </c>
      <c r="AL33" s="8">
        <v>-7275</v>
      </c>
      <c r="AM33" s="8">
        <v>-6033</v>
      </c>
      <c r="AN33" s="8">
        <v>-6259</v>
      </c>
      <c r="AO33" s="8">
        <v>-30489</v>
      </c>
      <c r="AP33" s="8">
        <v>-28467</v>
      </c>
      <c r="AQ33" s="8">
        <v>-22157</v>
      </c>
      <c r="AR33" s="8">
        <v>-15932</v>
      </c>
      <c r="AS33" s="8">
        <v>-8603</v>
      </c>
      <c r="AT33" s="8">
        <v>-7878</v>
      </c>
      <c r="AU33" s="8">
        <v>-7978</v>
      </c>
      <c r="AV33" s="8">
        <v>-17900</v>
      </c>
      <c r="AW33" s="8">
        <v>-5188</v>
      </c>
      <c r="AX33" s="8">
        <v>-4665</v>
      </c>
      <c r="AY33" s="8">
        <v>-14606</v>
      </c>
      <c r="AZ33" s="8" t="s">
        <v>34</v>
      </c>
      <c r="BA33" s="8" t="s">
        <v>34</v>
      </c>
      <c r="BB33" s="9" t="s">
        <v>34</v>
      </c>
    </row>
    <row r="34" spans="1:54 16378:16384" s="65" customFormat="1" ht="12.75" customHeight="1" x14ac:dyDescent="0.25">
      <c r="A34" s="63"/>
      <c r="B34" s="35" t="s">
        <v>173</v>
      </c>
      <c r="C34" s="64"/>
      <c r="D34" s="3"/>
      <c r="E34" s="3">
        <f t="shared" ref="E34:BB34" si="1">SUM(E32:E33)</f>
        <v>44460</v>
      </c>
      <c r="F34" s="3">
        <f t="shared" si="1"/>
        <v>33833</v>
      </c>
      <c r="G34" s="3">
        <f t="shared" si="1"/>
        <v>10627</v>
      </c>
      <c r="H34" s="3">
        <v>7735</v>
      </c>
      <c r="I34" s="3">
        <f t="shared" si="1"/>
        <v>-25217</v>
      </c>
      <c r="J34" s="3">
        <f t="shared" si="1"/>
        <v>27942</v>
      </c>
      <c r="K34" s="3">
        <f>SUM(K32:K33)</f>
        <v>-22440</v>
      </c>
      <c r="L34" s="3">
        <f>SUM(L32:L33)</f>
        <v>6680</v>
      </c>
      <c r="M34" s="3">
        <f>SUM(M32:M33)</f>
        <v>1517</v>
      </c>
      <c r="N34" s="3">
        <f>SUM(N32:N33)</f>
        <v>-23122</v>
      </c>
      <c r="O34" s="3">
        <f t="shared" si="1"/>
        <v>-7515</v>
      </c>
      <c r="P34" s="3">
        <f t="shared" si="1"/>
        <v>62360</v>
      </c>
      <c r="Q34" s="3">
        <f>SUM(Q32:Q33)</f>
        <v>62360</v>
      </c>
      <c r="R34" s="3">
        <f>SUM(R32:R33)</f>
        <v>12946</v>
      </c>
      <c r="S34" s="3">
        <f t="shared" si="1"/>
        <v>8040</v>
      </c>
      <c r="T34" s="3">
        <f t="shared" si="1"/>
        <v>24635</v>
      </c>
      <c r="U34" s="3">
        <f t="shared" si="1"/>
        <v>146437</v>
      </c>
      <c r="V34" s="3">
        <f>SUM(V32:V33)</f>
        <v>146437</v>
      </c>
      <c r="W34" s="3">
        <f>SUM(W32:W33)</f>
        <v>125520</v>
      </c>
      <c r="X34" s="3">
        <f t="shared" si="1"/>
        <v>93364</v>
      </c>
      <c r="Y34" s="3">
        <f>SUM(Y32:Y33)</f>
        <v>44354</v>
      </c>
      <c r="Z34" s="3">
        <f t="shared" si="1"/>
        <v>46832</v>
      </c>
      <c r="AA34" s="3">
        <f t="shared" si="1"/>
        <v>46832</v>
      </c>
      <c r="AB34" s="3">
        <f t="shared" si="1"/>
        <v>2432</v>
      </c>
      <c r="AC34" s="3">
        <f t="shared" si="1"/>
        <v>7668</v>
      </c>
      <c r="AD34" s="3">
        <f t="shared" si="1"/>
        <v>32972</v>
      </c>
      <c r="AE34" s="3">
        <f t="shared" si="1"/>
        <v>173712</v>
      </c>
      <c r="AF34" s="3">
        <f t="shared" si="1"/>
        <v>173712</v>
      </c>
      <c r="AG34" s="3">
        <f t="shared" si="1"/>
        <v>38193</v>
      </c>
      <c r="AH34" s="3">
        <f t="shared" si="1"/>
        <v>55921</v>
      </c>
      <c r="AI34" s="3">
        <f t="shared" si="1"/>
        <v>58957</v>
      </c>
      <c r="AJ34" s="3">
        <f t="shared" si="1"/>
        <v>403752</v>
      </c>
      <c r="AK34" s="3">
        <f t="shared" si="1"/>
        <v>80720</v>
      </c>
      <c r="AL34" s="3">
        <f t="shared" si="1"/>
        <v>135707</v>
      </c>
      <c r="AM34" s="3">
        <f t="shared" si="1"/>
        <v>137758</v>
      </c>
      <c r="AN34" s="3">
        <f t="shared" si="1"/>
        <v>49567</v>
      </c>
      <c r="AO34" s="3">
        <f t="shared" si="1"/>
        <v>204152</v>
      </c>
      <c r="AP34" s="3">
        <f t="shared" si="1"/>
        <v>217907</v>
      </c>
      <c r="AQ34" s="3">
        <f t="shared" si="1"/>
        <v>171221</v>
      </c>
      <c r="AR34" s="3">
        <f t="shared" si="1"/>
        <v>92143</v>
      </c>
      <c r="AS34" s="3">
        <f t="shared" si="1"/>
        <v>65204</v>
      </c>
      <c r="AT34" s="3">
        <f t="shared" si="1"/>
        <v>76909</v>
      </c>
      <c r="AU34" s="3">
        <f t="shared" si="1"/>
        <v>25878</v>
      </c>
      <c r="AV34" s="3">
        <f t="shared" si="1"/>
        <v>-78627</v>
      </c>
      <c r="AW34" s="3">
        <f t="shared" si="1"/>
        <v>-3479</v>
      </c>
      <c r="AX34" s="3">
        <f t="shared" si="1"/>
        <v>-53703</v>
      </c>
      <c r="AY34" s="3">
        <f t="shared" si="1"/>
        <v>-469587</v>
      </c>
      <c r="AZ34" s="3">
        <f t="shared" si="1"/>
        <v>-208937</v>
      </c>
      <c r="BA34" s="3">
        <f t="shared" si="1"/>
        <v>-118975</v>
      </c>
      <c r="BB34" s="3">
        <f t="shared" si="1"/>
        <v>-60471</v>
      </c>
    </row>
    <row r="35" spans="1:54 16378:16384" s="68" customFormat="1" ht="16.5" customHeight="1" x14ac:dyDescent="0.25">
      <c r="A35" s="67"/>
      <c r="B35" s="38" t="s">
        <v>174</v>
      </c>
      <c r="C35" s="7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2"/>
    </row>
    <row r="36" spans="1:54 16378:16384" s="5" customFormat="1" ht="16.5" customHeight="1" x14ac:dyDescent="0.25">
      <c r="A36" s="39"/>
      <c r="B36" s="37" t="s">
        <v>186</v>
      </c>
      <c r="C36" s="69"/>
      <c r="D36" s="10"/>
      <c r="E36" s="10">
        <v>-15341</v>
      </c>
      <c r="F36" s="10">
        <v>-10227</v>
      </c>
      <c r="G36" s="10">
        <v>-5114</v>
      </c>
      <c r="H36" s="10">
        <v>868</v>
      </c>
      <c r="I36" s="10">
        <v>-1179</v>
      </c>
      <c r="J36" s="10">
        <v>-4803</v>
      </c>
      <c r="K36" s="10">
        <v>4096</v>
      </c>
      <c r="L36" s="10">
        <v>-190</v>
      </c>
      <c r="M36" s="10">
        <v>2845</v>
      </c>
      <c r="N36" s="10">
        <v>325</v>
      </c>
      <c r="O36" s="10">
        <v>1116</v>
      </c>
      <c r="P36" s="10">
        <v>-196</v>
      </c>
      <c r="Q36" s="10">
        <v>-196</v>
      </c>
      <c r="R36" s="10">
        <v>126</v>
      </c>
      <c r="S36" s="10">
        <v>142</v>
      </c>
      <c r="T36" s="10">
        <v>-1536</v>
      </c>
      <c r="U36" s="10">
        <v>5392</v>
      </c>
      <c r="V36" s="10">
        <v>5392</v>
      </c>
      <c r="W36" s="10">
        <v>7825</v>
      </c>
      <c r="X36" s="10">
        <v>1539</v>
      </c>
      <c r="Y36" s="10">
        <v>1100</v>
      </c>
      <c r="Z36" s="10">
        <v>17812</v>
      </c>
      <c r="AA36" s="10">
        <v>17812</v>
      </c>
      <c r="AB36" s="10">
        <v>5599</v>
      </c>
      <c r="AC36" s="10">
        <v>1185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1"/>
    </row>
    <row r="37" spans="1:54 16378:16384" s="5" customFormat="1" ht="16.5" customHeight="1" x14ac:dyDescent="0.25">
      <c r="A37" s="39"/>
      <c r="B37" s="36" t="s">
        <v>175</v>
      </c>
      <c r="C37" s="66"/>
      <c r="D37" s="8"/>
      <c r="E37" s="8">
        <v>-13202</v>
      </c>
      <c r="F37" s="8">
        <v>-3352</v>
      </c>
      <c r="G37" s="8">
        <v>-9850</v>
      </c>
      <c r="H37" s="8">
        <v>-3349</v>
      </c>
      <c r="I37" s="8">
        <v>-3898</v>
      </c>
      <c r="J37" s="8">
        <v>-2603</v>
      </c>
      <c r="K37" s="8">
        <v>-9470</v>
      </c>
      <c r="L37" s="8">
        <v>-2933</v>
      </c>
      <c r="M37" s="8">
        <v>-3803</v>
      </c>
      <c r="N37" s="8">
        <v>-984</v>
      </c>
      <c r="O37" s="8">
        <v>-1750</v>
      </c>
      <c r="P37" s="8">
        <v>-7508</v>
      </c>
      <c r="Q37" s="8">
        <v>-7508</v>
      </c>
      <c r="R37" s="8">
        <v>-1756</v>
      </c>
      <c r="S37" s="8">
        <v>-1778</v>
      </c>
      <c r="T37" s="8">
        <v>-2041</v>
      </c>
      <c r="U37" s="8">
        <v>-7493</v>
      </c>
      <c r="V37" s="8">
        <v>-7493</v>
      </c>
      <c r="W37" s="8">
        <v>-6207</v>
      </c>
      <c r="X37" s="8">
        <v>-4170</v>
      </c>
      <c r="Y37" s="8">
        <v>-1185</v>
      </c>
      <c r="Z37" s="8">
        <v>-3071</v>
      </c>
      <c r="AA37" s="8">
        <v>-3071</v>
      </c>
      <c r="AB37" s="8">
        <v>-8</v>
      </c>
      <c r="AC37" s="8">
        <v>-353</v>
      </c>
      <c r="AD37" s="8">
        <v>-148</v>
      </c>
      <c r="AE37" s="8">
        <v>-4317</v>
      </c>
      <c r="AF37" s="8">
        <v>-4317</v>
      </c>
      <c r="AG37" s="8">
        <v>-452</v>
      </c>
      <c r="AH37" s="8">
        <v>-269</v>
      </c>
      <c r="AI37" s="8">
        <v>-1036</v>
      </c>
      <c r="AJ37" s="8">
        <v>-4465</v>
      </c>
      <c r="AK37" s="8">
        <v>-1288</v>
      </c>
      <c r="AL37" s="8">
        <v>-1437</v>
      </c>
      <c r="AM37" s="8">
        <v>-1527</v>
      </c>
      <c r="AN37" s="8">
        <v>-213</v>
      </c>
      <c r="AO37" s="8">
        <v>-5153</v>
      </c>
      <c r="AP37" s="8">
        <v>0</v>
      </c>
      <c r="AQ37" s="8">
        <v>-3211</v>
      </c>
      <c r="AR37" s="8">
        <v>-390</v>
      </c>
      <c r="AS37" s="8">
        <v>-55</v>
      </c>
      <c r="AT37" s="8">
        <v>-55</v>
      </c>
      <c r="AU37" s="8">
        <v>-180</v>
      </c>
      <c r="AV37" s="8">
        <v>-2043</v>
      </c>
      <c r="AW37" s="8">
        <v>-167</v>
      </c>
      <c r="AX37" s="8">
        <v>-1077</v>
      </c>
      <c r="AY37" s="8">
        <v>-6499</v>
      </c>
      <c r="AZ37" s="8">
        <v>-4213</v>
      </c>
      <c r="BA37" s="8">
        <v>-3455</v>
      </c>
      <c r="BB37" s="9">
        <v>-1872</v>
      </c>
    </row>
    <row r="38" spans="1:54 16378:16384" s="5" customFormat="1" ht="16.5" customHeight="1" x14ac:dyDescent="0.25">
      <c r="A38" s="39"/>
      <c r="B38" s="37" t="s">
        <v>176</v>
      </c>
      <c r="C38" s="69"/>
      <c r="D38" s="10"/>
      <c r="E38" s="10">
        <v>-367</v>
      </c>
      <c r="F38" s="10">
        <v>-96</v>
      </c>
      <c r="G38" s="10">
        <v>-271</v>
      </c>
      <c r="H38" s="10">
        <v>-92</v>
      </c>
      <c r="I38" s="10">
        <v>-155</v>
      </c>
      <c r="J38" s="10">
        <v>-24</v>
      </c>
      <c r="K38" s="10">
        <v>-417</v>
      </c>
      <c r="L38" s="10">
        <v>-264</v>
      </c>
      <c r="M38" s="10">
        <v>100</v>
      </c>
      <c r="N38" s="10">
        <v>-152</v>
      </c>
      <c r="O38" s="10">
        <v>-101</v>
      </c>
      <c r="P38" s="10">
        <v>-150</v>
      </c>
      <c r="Q38" s="10">
        <v>-150</v>
      </c>
      <c r="R38" s="10">
        <v>-36</v>
      </c>
      <c r="S38" s="10">
        <v>-50</v>
      </c>
      <c r="T38" s="10">
        <v>-17</v>
      </c>
      <c r="U38" s="10">
        <v>-227</v>
      </c>
      <c r="V38" s="10">
        <v>-227</v>
      </c>
      <c r="W38" s="10">
        <v>-34</v>
      </c>
      <c r="X38" s="10">
        <v>-34</v>
      </c>
      <c r="Y38" s="10">
        <v>-2</v>
      </c>
      <c r="Z38" s="10">
        <v>-128</v>
      </c>
      <c r="AA38" s="10">
        <v>-128</v>
      </c>
      <c r="AB38" s="10" t="s">
        <v>34</v>
      </c>
      <c r="AC38" s="10">
        <v>-4</v>
      </c>
      <c r="AD38" s="10">
        <v>-83</v>
      </c>
      <c r="AE38" s="10">
        <v>-637</v>
      </c>
      <c r="AF38" s="10">
        <v>-637</v>
      </c>
      <c r="AG38" s="10" t="s">
        <v>34</v>
      </c>
      <c r="AH38" s="10">
        <v>-11</v>
      </c>
      <c r="AI38" s="10">
        <v>-497</v>
      </c>
      <c r="AJ38" s="10" t="s">
        <v>34</v>
      </c>
      <c r="AK38" s="10">
        <v>-12</v>
      </c>
      <c r="AL38" s="10">
        <v>-43</v>
      </c>
      <c r="AM38" s="10">
        <v>-136</v>
      </c>
      <c r="AN38" s="10">
        <v>-74</v>
      </c>
      <c r="AO38" s="10">
        <v>-138</v>
      </c>
      <c r="AP38" s="10">
        <v>-4432</v>
      </c>
      <c r="AQ38" s="10">
        <v>-117</v>
      </c>
      <c r="AR38" s="10">
        <v>-88</v>
      </c>
      <c r="AS38" s="10">
        <v>-55</v>
      </c>
      <c r="AT38" s="10">
        <v>-55</v>
      </c>
      <c r="AU38" s="10">
        <v>-66</v>
      </c>
      <c r="AV38" s="10">
        <v>-356</v>
      </c>
      <c r="AW38" s="10">
        <v>-206</v>
      </c>
      <c r="AX38" s="10">
        <v>-130</v>
      </c>
      <c r="AY38" s="10">
        <v>-1551</v>
      </c>
      <c r="AZ38" s="10">
        <v>-349</v>
      </c>
      <c r="BA38" s="10">
        <v>-186</v>
      </c>
      <c r="BB38" s="11">
        <v>-118</v>
      </c>
    </row>
    <row r="39" spans="1:54 16378:16384" s="5" customFormat="1" ht="16.5" customHeight="1" x14ac:dyDescent="0.25">
      <c r="A39" s="39"/>
      <c r="B39" s="36" t="s">
        <v>140</v>
      </c>
      <c r="C39" s="66"/>
      <c r="D39" s="8"/>
      <c r="E39" s="8" t="s">
        <v>34</v>
      </c>
      <c r="F39" s="8" t="s">
        <v>34</v>
      </c>
      <c r="G39" s="8" t="s">
        <v>34</v>
      </c>
      <c r="H39" s="8" t="s">
        <v>34</v>
      </c>
      <c r="I39" s="8" t="s">
        <v>34</v>
      </c>
      <c r="J39" s="8" t="s">
        <v>34</v>
      </c>
      <c r="K39" s="8" t="s">
        <v>34</v>
      </c>
      <c r="L39" s="8" t="s">
        <v>34</v>
      </c>
      <c r="M39" s="8" t="s">
        <v>34</v>
      </c>
      <c r="N39" s="8" t="s">
        <v>34</v>
      </c>
      <c r="O39" s="8" t="s">
        <v>34</v>
      </c>
      <c r="P39" s="8" t="s">
        <v>34</v>
      </c>
      <c r="Q39" s="8" t="s">
        <v>34</v>
      </c>
      <c r="R39" s="8" t="s">
        <v>34</v>
      </c>
      <c r="S39" s="8" t="s">
        <v>34</v>
      </c>
      <c r="T39" s="8" t="s">
        <v>34</v>
      </c>
      <c r="U39" s="8">
        <v>-2898</v>
      </c>
      <c r="V39" s="8">
        <v>-2898</v>
      </c>
      <c r="W39" s="8">
        <v>-2898</v>
      </c>
      <c r="X39" s="8">
        <v>-2898</v>
      </c>
      <c r="Y39" s="8">
        <v>-1474</v>
      </c>
      <c r="Z39" s="8">
        <v>-11807</v>
      </c>
      <c r="AA39" s="8">
        <v>-11807</v>
      </c>
      <c r="AB39" s="8">
        <v>-5741</v>
      </c>
      <c r="AC39" s="8">
        <v>-3448</v>
      </c>
      <c r="AD39" s="8">
        <v>-2293</v>
      </c>
      <c r="AE39" s="8"/>
      <c r="AF39" s="8"/>
      <c r="AG39" s="8">
        <v>-777</v>
      </c>
      <c r="AH39" s="8">
        <v>-222</v>
      </c>
      <c r="AI39" s="8">
        <v>-5395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9"/>
    </row>
    <row r="40" spans="1:54 16378:16384" ht="12.75" customHeight="1" x14ac:dyDescent="0.25">
      <c r="A40" s="20"/>
      <c r="B40" s="37" t="s">
        <v>141</v>
      </c>
      <c r="C40" s="69"/>
      <c r="D40" s="10"/>
      <c r="E40" s="10">
        <v>-20000</v>
      </c>
      <c r="F40" s="10" t="s">
        <v>34</v>
      </c>
      <c r="G40" s="10">
        <v>-20000</v>
      </c>
      <c r="H40" s="10">
        <v>-10000</v>
      </c>
      <c r="I40" s="10">
        <v>-10000</v>
      </c>
      <c r="J40" s="10" t="s">
        <v>34</v>
      </c>
      <c r="K40" s="10">
        <v>-12250</v>
      </c>
      <c r="L40" s="10">
        <v>-3010</v>
      </c>
      <c r="M40" s="10">
        <v>-4620</v>
      </c>
      <c r="N40" s="10">
        <v>-4620</v>
      </c>
      <c r="O40" s="10" t="s">
        <v>34</v>
      </c>
      <c r="P40" s="10">
        <v>-9500</v>
      </c>
      <c r="Q40" s="10">
        <v>-9500</v>
      </c>
      <c r="R40" s="10">
        <v>-9500</v>
      </c>
      <c r="S40" s="10" t="s">
        <v>34</v>
      </c>
      <c r="T40" s="10" t="s">
        <v>34</v>
      </c>
      <c r="U40" s="10">
        <v>-9500</v>
      </c>
      <c r="V40" s="10">
        <v>-9500</v>
      </c>
      <c r="W40" s="10">
        <v>-6290</v>
      </c>
      <c r="X40" s="10">
        <v>-1541</v>
      </c>
      <c r="Y40" s="10" t="s">
        <v>34</v>
      </c>
      <c r="Z40" s="10">
        <v>-10000</v>
      </c>
      <c r="AA40" s="10">
        <v>-10000</v>
      </c>
      <c r="AB40" s="10">
        <v>-5000</v>
      </c>
      <c r="AC40" s="10">
        <v>-5000</v>
      </c>
      <c r="AD40" s="10" t="s">
        <v>34</v>
      </c>
      <c r="AE40" s="10">
        <v>-10000</v>
      </c>
      <c r="AF40" s="10">
        <v>-10000</v>
      </c>
      <c r="AG40" s="10">
        <v>-5000</v>
      </c>
      <c r="AH40" s="10">
        <v>-5000</v>
      </c>
      <c r="AI40" s="10" t="s">
        <v>34</v>
      </c>
      <c r="AJ40" s="10">
        <v>-20305</v>
      </c>
      <c r="AK40" s="10" t="s">
        <v>34</v>
      </c>
      <c r="AL40" s="10">
        <v>-3968</v>
      </c>
      <c r="AM40" s="10">
        <v>-9063</v>
      </c>
      <c r="AN40" s="10">
        <v>-7274</v>
      </c>
      <c r="AO40" s="10" t="s">
        <v>34</v>
      </c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1"/>
    </row>
    <row r="41" spans="1:54 16378:16384" s="79" customFormat="1" ht="16.5" customHeight="1" x14ac:dyDescent="0.25">
      <c r="B41" s="80" t="s">
        <v>142</v>
      </c>
      <c r="C41" s="81"/>
      <c r="D41" s="82"/>
      <c r="E41" s="82" t="s">
        <v>34</v>
      </c>
      <c r="F41" s="82" t="s">
        <v>34</v>
      </c>
      <c r="G41" s="82" t="s">
        <v>34</v>
      </c>
      <c r="H41" s="82" t="s">
        <v>34</v>
      </c>
      <c r="I41" s="82" t="s">
        <v>34</v>
      </c>
      <c r="J41" s="82" t="s">
        <v>34</v>
      </c>
      <c r="K41" s="82">
        <v>108</v>
      </c>
      <c r="L41" s="82">
        <v>108</v>
      </c>
      <c r="M41" s="82" t="s">
        <v>34</v>
      </c>
      <c r="N41" s="82" t="s">
        <v>34</v>
      </c>
      <c r="O41" s="82" t="s">
        <v>34</v>
      </c>
      <c r="P41" s="82" t="s">
        <v>34</v>
      </c>
      <c r="Q41" s="82" t="s">
        <v>34</v>
      </c>
      <c r="R41" s="82" t="s">
        <v>34</v>
      </c>
      <c r="S41" s="82" t="s">
        <v>34</v>
      </c>
      <c r="T41" s="82" t="s">
        <v>34</v>
      </c>
      <c r="U41" s="82" t="s">
        <v>34</v>
      </c>
      <c r="V41" s="82" t="s">
        <v>34</v>
      </c>
      <c r="W41" s="82" t="s">
        <v>34</v>
      </c>
      <c r="X41" s="82" t="s">
        <v>34</v>
      </c>
      <c r="Y41" s="82" t="s">
        <v>34</v>
      </c>
      <c r="Z41" s="82" t="s">
        <v>34</v>
      </c>
      <c r="AA41" s="82" t="s">
        <v>34</v>
      </c>
      <c r="AB41" s="82" t="s">
        <v>34</v>
      </c>
      <c r="AC41" s="82" t="s">
        <v>34</v>
      </c>
      <c r="AD41" s="82" t="s">
        <v>34</v>
      </c>
      <c r="AE41" s="82" t="s">
        <v>34</v>
      </c>
      <c r="AF41" s="82" t="s">
        <v>34</v>
      </c>
      <c r="AG41" s="82" t="s">
        <v>34</v>
      </c>
      <c r="AH41" s="82" t="s">
        <v>34</v>
      </c>
      <c r="AI41" s="82" t="s">
        <v>34</v>
      </c>
      <c r="AJ41" s="82">
        <v>45</v>
      </c>
      <c r="AK41" s="82" t="s">
        <v>34</v>
      </c>
      <c r="AL41" s="82" t="s">
        <v>34</v>
      </c>
      <c r="AM41" s="82" t="s">
        <v>34</v>
      </c>
      <c r="AN41" s="82" t="s">
        <v>34</v>
      </c>
      <c r="AO41" s="82" t="s">
        <v>34</v>
      </c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3"/>
      <c r="XEX41" s="6"/>
      <c r="XEY41" s="6"/>
      <c r="XEZ41" s="6"/>
      <c r="XFA41" s="6"/>
      <c r="XFB41" s="6"/>
      <c r="XFC41" s="6"/>
      <c r="XFD41" s="6"/>
    </row>
    <row r="42" spans="1:54 16378:16384" ht="12.75" customHeight="1" x14ac:dyDescent="0.25">
      <c r="A42" s="20"/>
      <c r="B42" s="37" t="s">
        <v>143</v>
      </c>
      <c r="C42" s="69"/>
      <c r="D42" s="10"/>
      <c r="E42" s="10" t="s">
        <v>34</v>
      </c>
      <c r="F42" s="10" t="s">
        <v>34</v>
      </c>
      <c r="G42" s="10" t="s">
        <v>34</v>
      </c>
      <c r="H42" s="10" t="s">
        <v>34</v>
      </c>
      <c r="I42" s="10" t="s">
        <v>34</v>
      </c>
      <c r="J42" s="10" t="s">
        <v>34</v>
      </c>
      <c r="K42" s="10" t="s">
        <v>34</v>
      </c>
      <c r="L42" s="10" t="s">
        <v>34</v>
      </c>
      <c r="M42" s="10" t="s">
        <v>34</v>
      </c>
      <c r="N42" s="10" t="s">
        <v>34</v>
      </c>
      <c r="O42" s="10" t="s">
        <v>34</v>
      </c>
      <c r="P42" s="10">
        <v>165</v>
      </c>
      <c r="Q42" s="10">
        <v>165</v>
      </c>
      <c r="R42" s="10">
        <v>55</v>
      </c>
      <c r="S42" s="10">
        <v>72</v>
      </c>
      <c r="T42" s="10" t="s">
        <v>34</v>
      </c>
      <c r="U42" s="10">
        <v>313</v>
      </c>
      <c r="V42" s="10">
        <v>313</v>
      </c>
      <c r="W42" s="10">
        <v>263</v>
      </c>
      <c r="X42" s="10">
        <v>263</v>
      </c>
      <c r="Y42" s="10">
        <v>147</v>
      </c>
      <c r="Z42" s="10">
        <v>342</v>
      </c>
      <c r="AA42" s="10">
        <v>342</v>
      </c>
      <c r="AB42" s="10">
        <v>61</v>
      </c>
      <c r="AC42" s="10">
        <v>190</v>
      </c>
      <c r="AD42" s="10">
        <v>81</v>
      </c>
      <c r="AE42" s="10">
        <v>1618</v>
      </c>
      <c r="AF42" s="10">
        <v>1618</v>
      </c>
      <c r="AG42" s="10">
        <v>276</v>
      </c>
      <c r="AH42" s="10">
        <v>405</v>
      </c>
      <c r="AI42" s="10">
        <v>643</v>
      </c>
      <c r="AJ42" s="10" t="s">
        <v>34</v>
      </c>
      <c r="AK42" s="10" t="s">
        <v>34</v>
      </c>
      <c r="AL42" s="10">
        <v>45</v>
      </c>
      <c r="AM42" s="10" t="s">
        <v>34</v>
      </c>
      <c r="AN42" s="10" t="s">
        <v>34</v>
      </c>
      <c r="AO42" s="10">
        <v>621</v>
      </c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1"/>
    </row>
    <row r="43" spans="1:54 16378:16384" s="79" customFormat="1" ht="16.5" customHeight="1" x14ac:dyDescent="0.25">
      <c r="B43" s="80" t="s">
        <v>144</v>
      </c>
      <c r="C43" s="81"/>
      <c r="D43" s="82"/>
      <c r="E43" s="82" t="s">
        <v>34</v>
      </c>
      <c r="F43" s="82" t="s">
        <v>34</v>
      </c>
      <c r="G43" s="82" t="s">
        <v>34</v>
      </c>
      <c r="H43" s="82" t="s">
        <v>34</v>
      </c>
      <c r="I43" s="82" t="s">
        <v>34</v>
      </c>
      <c r="J43" s="82" t="s">
        <v>34</v>
      </c>
      <c r="K43" s="82" t="s">
        <v>34</v>
      </c>
      <c r="L43" s="82" t="s">
        <v>34</v>
      </c>
      <c r="M43" s="82" t="s">
        <v>34</v>
      </c>
      <c r="N43" s="82" t="s">
        <v>34</v>
      </c>
      <c r="O43" s="82" t="s">
        <v>34</v>
      </c>
      <c r="P43" s="82" t="s">
        <v>34</v>
      </c>
      <c r="Q43" s="82" t="s">
        <v>34</v>
      </c>
      <c r="R43" s="82" t="s">
        <v>34</v>
      </c>
      <c r="S43" s="82" t="s">
        <v>34</v>
      </c>
      <c r="T43" s="82" t="s">
        <v>34</v>
      </c>
      <c r="U43" s="82" t="s">
        <v>34</v>
      </c>
      <c r="V43" s="82" t="s">
        <v>34</v>
      </c>
      <c r="W43" s="82" t="s">
        <v>34</v>
      </c>
      <c r="X43" s="82" t="s">
        <v>34</v>
      </c>
      <c r="Y43" s="82" t="s">
        <v>34</v>
      </c>
      <c r="Z43" s="82"/>
      <c r="AA43" s="82"/>
      <c r="AB43" s="82" t="s">
        <v>34</v>
      </c>
      <c r="AC43" s="82" t="s">
        <v>34</v>
      </c>
      <c r="AD43" s="82" t="s">
        <v>34</v>
      </c>
      <c r="AE43" s="82">
        <v>220</v>
      </c>
      <c r="AF43" s="82">
        <v>220</v>
      </c>
      <c r="AG43" s="82">
        <v>220</v>
      </c>
      <c r="AH43" s="82">
        <v>-11</v>
      </c>
      <c r="AI43" s="82" t="s">
        <v>34</v>
      </c>
      <c r="AJ43" s="82">
        <v>-724</v>
      </c>
      <c r="AK43" s="82" t="s">
        <v>34</v>
      </c>
      <c r="AL43" s="82" t="s">
        <v>34</v>
      </c>
      <c r="AM43" s="82" t="s">
        <v>34</v>
      </c>
      <c r="AN43" s="82" t="s">
        <v>34</v>
      </c>
      <c r="AO43" s="82">
        <v>120</v>
      </c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3"/>
      <c r="XEX43" s="6"/>
      <c r="XEY43" s="6"/>
      <c r="XEZ43" s="6"/>
      <c r="XFA43" s="6"/>
      <c r="XFB43" s="6"/>
      <c r="XFC43" s="6"/>
      <c r="XFD43" s="6"/>
    </row>
    <row r="44" spans="1:54 16378:16384" s="65" customFormat="1" ht="12.75" customHeight="1" x14ac:dyDescent="0.25">
      <c r="A44" s="63"/>
      <c r="B44" s="35" t="s">
        <v>177</v>
      </c>
      <c r="C44" s="64"/>
      <c r="D44" s="3"/>
      <c r="E44" s="3">
        <f t="shared" ref="E44:O44" si="2">SUM(E36:E43)</f>
        <v>-48910</v>
      </c>
      <c r="F44" s="3">
        <f t="shared" si="2"/>
        <v>-13675</v>
      </c>
      <c r="G44" s="3">
        <f t="shared" si="2"/>
        <v>-35235</v>
      </c>
      <c r="H44" s="3">
        <f t="shared" si="2"/>
        <v>-12573</v>
      </c>
      <c r="I44" s="3">
        <f t="shared" si="2"/>
        <v>-15232</v>
      </c>
      <c r="J44" s="3">
        <f t="shared" si="2"/>
        <v>-7430</v>
      </c>
      <c r="K44" s="3">
        <f t="shared" si="2"/>
        <v>-17933</v>
      </c>
      <c r="L44" s="3">
        <f t="shared" si="2"/>
        <v>-6289</v>
      </c>
      <c r="M44" s="3">
        <f t="shared" si="2"/>
        <v>-5478</v>
      </c>
      <c r="N44" s="3">
        <f t="shared" si="2"/>
        <v>-5431</v>
      </c>
      <c r="O44" s="3">
        <f t="shared" si="2"/>
        <v>-735</v>
      </c>
      <c r="P44" s="3">
        <f t="shared" ref="P44:T44" si="3">SUM(P36:P43)</f>
        <v>-17189</v>
      </c>
      <c r="Q44" s="3">
        <f t="shared" si="3"/>
        <v>-17189</v>
      </c>
      <c r="R44" s="3">
        <f t="shared" si="3"/>
        <v>-11111</v>
      </c>
      <c r="S44" s="3">
        <f t="shared" si="3"/>
        <v>-1614</v>
      </c>
      <c r="T44" s="3">
        <f t="shared" si="3"/>
        <v>-3594</v>
      </c>
      <c r="U44" s="3">
        <f>SUM(U36:U43)</f>
        <v>-14413</v>
      </c>
      <c r="V44" s="3">
        <f>SUM(V36:V43)</f>
        <v>-14413</v>
      </c>
      <c r="W44" s="3">
        <f>SUM(W36:W43)</f>
        <v>-7341</v>
      </c>
      <c r="X44" s="3">
        <v>-6841</v>
      </c>
      <c r="Y44" s="3">
        <f>SUM(Y36:Y43)</f>
        <v>-1414</v>
      </c>
      <c r="Z44" s="3">
        <v>-6852</v>
      </c>
      <c r="AA44" s="3">
        <v>-6852</v>
      </c>
      <c r="AB44" s="3">
        <v>652</v>
      </c>
      <c r="AC44" s="3">
        <v>-7430</v>
      </c>
      <c r="AD44" s="3">
        <v>322</v>
      </c>
      <c r="AE44" s="3">
        <v>-2035</v>
      </c>
      <c r="AF44" s="3">
        <v>-2035</v>
      </c>
      <c r="AG44" s="3">
        <v>-3229</v>
      </c>
      <c r="AH44" s="3">
        <v>2101</v>
      </c>
      <c r="AI44" s="3">
        <v>-3109</v>
      </c>
      <c r="AJ44" s="3">
        <v>7963</v>
      </c>
      <c r="AK44" s="3">
        <v>10094</v>
      </c>
      <c r="AL44" s="3">
        <v>-2586</v>
      </c>
      <c r="AM44" s="3">
        <v>-2426</v>
      </c>
      <c r="AN44" s="3">
        <v>2881</v>
      </c>
      <c r="AO44" s="3">
        <v>32434</v>
      </c>
      <c r="AP44" s="3">
        <v>0</v>
      </c>
      <c r="AQ44" s="3">
        <v>-2867</v>
      </c>
      <c r="AR44" s="3">
        <v>-107</v>
      </c>
      <c r="AS44" s="3">
        <v>16021</v>
      </c>
      <c r="AT44" s="3">
        <v>-20</v>
      </c>
      <c r="AU44" s="3">
        <v>80</v>
      </c>
      <c r="AV44" s="3">
        <v>-1995</v>
      </c>
      <c r="AW44" s="3">
        <v>-373</v>
      </c>
      <c r="AX44" s="3">
        <v>-1083</v>
      </c>
      <c r="AY44" s="3">
        <v>-8050</v>
      </c>
      <c r="AZ44" s="3">
        <v>5591</v>
      </c>
      <c r="BA44" s="3">
        <v>6512</v>
      </c>
      <c r="BB44" s="7">
        <v>8163</v>
      </c>
      <c r="XEX44" s="6"/>
      <c r="XEY44" s="6"/>
      <c r="XEZ44" s="6"/>
      <c r="XFA44" s="6"/>
      <c r="XFB44" s="6"/>
      <c r="XFC44" s="6"/>
      <c r="XFD44" s="6"/>
    </row>
    <row r="45" spans="1:54 16378:16384" s="88" customFormat="1" ht="16.5" customHeight="1" x14ac:dyDescent="0.25">
      <c r="B45" s="89" t="s">
        <v>178</v>
      </c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2"/>
      <c r="XEX45" s="6"/>
      <c r="XEY45" s="6"/>
      <c r="XEZ45" s="6"/>
      <c r="XFA45" s="6"/>
      <c r="XFB45" s="6"/>
      <c r="XFC45" s="6"/>
      <c r="XFD45" s="6"/>
    </row>
    <row r="46" spans="1:54 16378:16384" ht="12.75" customHeight="1" x14ac:dyDescent="0.25">
      <c r="A46" s="20"/>
      <c r="B46" s="37" t="s">
        <v>201</v>
      </c>
      <c r="C46" s="69"/>
      <c r="D46" s="10"/>
      <c r="E46" s="10">
        <v>405000</v>
      </c>
      <c r="F46" s="10" t="s">
        <v>34</v>
      </c>
      <c r="G46" s="10">
        <v>405000</v>
      </c>
      <c r="H46" s="10">
        <v>405000</v>
      </c>
      <c r="I46" s="10" t="s">
        <v>34</v>
      </c>
      <c r="J46" s="10" t="s">
        <v>34</v>
      </c>
      <c r="K46" s="10" t="s">
        <v>34</v>
      </c>
      <c r="L46" s="10" t="s">
        <v>34</v>
      </c>
      <c r="M46" s="10" t="s">
        <v>34</v>
      </c>
      <c r="N46" s="10" t="s">
        <v>34</v>
      </c>
      <c r="O46" s="10" t="s">
        <v>34</v>
      </c>
      <c r="P46" s="10" t="s">
        <v>34</v>
      </c>
      <c r="Q46" s="10" t="s">
        <v>34</v>
      </c>
      <c r="R46" s="10" t="s">
        <v>34</v>
      </c>
      <c r="S46" s="10" t="s">
        <v>34</v>
      </c>
      <c r="T46" s="10" t="s">
        <v>34</v>
      </c>
      <c r="U46" s="10" t="s">
        <v>34</v>
      </c>
      <c r="V46" s="10" t="s">
        <v>34</v>
      </c>
      <c r="W46" s="10" t="s">
        <v>34</v>
      </c>
      <c r="X46" s="10" t="s">
        <v>34</v>
      </c>
      <c r="Y46" s="10" t="s">
        <v>34</v>
      </c>
      <c r="Z46" s="10" t="s">
        <v>34</v>
      </c>
      <c r="AA46" s="10" t="s">
        <v>34</v>
      </c>
      <c r="AB46" s="10" t="s">
        <v>34</v>
      </c>
      <c r="AC46" s="10" t="s">
        <v>34</v>
      </c>
      <c r="AD46" s="10" t="s">
        <v>34</v>
      </c>
      <c r="AE46" s="10" t="s">
        <v>34</v>
      </c>
      <c r="AF46" s="10" t="s">
        <v>34</v>
      </c>
      <c r="AG46" s="10" t="s">
        <v>34</v>
      </c>
      <c r="AH46" s="10" t="s">
        <v>34</v>
      </c>
      <c r="AI46" s="10" t="s">
        <v>34</v>
      </c>
      <c r="AJ46" s="10" t="s">
        <v>34</v>
      </c>
      <c r="AK46" s="10" t="s">
        <v>34</v>
      </c>
      <c r="AL46" s="10" t="s">
        <v>34</v>
      </c>
      <c r="AM46" s="10" t="s">
        <v>34</v>
      </c>
      <c r="AN46" s="10" t="s">
        <v>34</v>
      </c>
      <c r="AO46" s="10" t="s">
        <v>34</v>
      </c>
      <c r="AP46" s="10" t="s">
        <v>34</v>
      </c>
      <c r="AQ46" s="10" t="s">
        <v>34</v>
      </c>
      <c r="AR46" s="10" t="s">
        <v>34</v>
      </c>
      <c r="AS46" s="10" t="s">
        <v>34</v>
      </c>
      <c r="AT46" s="10" t="s">
        <v>34</v>
      </c>
      <c r="AU46" s="10" t="s">
        <v>34</v>
      </c>
      <c r="AV46" s="10" t="s">
        <v>34</v>
      </c>
      <c r="AW46" s="10" t="s">
        <v>34</v>
      </c>
      <c r="AX46" s="10" t="s">
        <v>34</v>
      </c>
      <c r="AY46" s="10" t="s">
        <v>34</v>
      </c>
      <c r="AZ46" s="10" t="s">
        <v>34</v>
      </c>
      <c r="BA46" s="10" t="s">
        <v>34</v>
      </c>
      <c r="BB46" s="10" t="s">
        <v>34</v>
      </c>
    </row>
    <row r="47" spans="1:54 16378:16384" s="79" customFormat="1" ht="16.5" customHeight="1" x14ac:dyDescent="0.25">
      <c r="B47" s="80" t="s">
        <v>199</v>
      </c>
      <c r="C47" s="81"/>
      <c r="D47" s="82"/>
      <c r="E47" s="82">
        <v>-24585</v>
      </c>
      <c r="F47" s="82">
        <v>-1435</v>
      </c>
      <c r="G47" s="82">
        <v>-23150</v>
      </c>
      <c r="H47" s="82">
        <v>-23150</v>
      </c>
      <c r="I47" s="10" t="s">
        <v>34</v>
      </c>
      <c r="J47" s="10" t="s">
        <v>34</v>
      </c>
      <c r="K47" s="10" t="s">
        <v>34</v>
      </c>
      <c r="L47" s="10" t="s">
        <v>34</v>
      </c>
      <c r="M47" s="10" t="s">
        <v>34</v>
      </c>
      <c r="N47" s="10" t="s">
        <v>34</v>
      </c>
      <c r="O47" s="10" t="s">
        <v>34</v>
      </c>
      <c r="P47" s="10" t="s">
        <v>34</v>
      </c>
      <c r="Q47" s="10" t="s">
        <v>34</v>
      </c>
      <c r="R47" s="10" t="s">
        <v>34</v>
      </c>
      <c r="S47" s="10" t="s">
        <v>34</v>
      </c>
      <c r="T47" s="10" t="s">
        <v>34</v>
      </c>
      <c r="U47" s="10" t="s">
        <v>34</v>
      </c>
      <c r="V47" s="10" t="s">
        <v>34</v>
      </c>
      <c r="W47" s="10" t="s">
        <v>34</v>
      </c>
      <c r="X47" s="10" t="s">
        <v>34</v>
      </c>
      <c r="Y47" s="10" t="s">
        <v>34</v>
      </c>
      <c r="Z47" s="10" t="s">
        <v>34</v>
      </c>
      <c r="AA47" s="10" t="s">
        <v>34</v>
      </c>
      <c r="AB47" s="10" t="s">
        <v>34</v>
      </c>
      <c r="AC47" s="10" t="s">
        <v>34</v>
      </c>
      <c r="AD47" s="10" t="s">
        <v>34</v>
      </c>
      <c r="AE47" s="10" t="s">
        <v>34</v>
      </c>
      <c r="AF47" s="10" t="s">
        <v>34</v>
      </c>
      <c r="AG47" s="10" t="s">
        <v>34</v>
      </c>
      <c r="AH47" s="10" t="s">
        <v>34</v>
      </c>
      <c r="AI47" s="10" t="s">
        <v>34</v>
      </c>
      <c r="AJ47" s="10" t="s">
        <v>34</v>
      </c>
      <c r="AK47" s="10" t="s">
        <v>34</v>
      </c>
      <c r="AL47" s="10" t="s">
        <v>34</v>
      </c>
      <c r="AM47" s="10" t="s">
        <v>34</v>
      </c>
      <c r="AN47" s="10" t="s">
        <v>34</v>
      </c>
      <c r="AO47" s="10" t="s">
        <v>34</v>
      </c>
      <c r="AP47" s="10" t="s">
        <v>34</v>
      </c>
      <c r="AQ47" s="10" t="s">
        <v>34</v>
      </c>
      <c r="AR47" s="10" t="s">
        <v>34</v>
      </c>
      <c r="AS47" s="10" t="s">
        <v>34</v>
      </c>
      <c r="AT47" s="10" t="s">
        <v>34</v>
      </c>
      <c r="AU47" s="10" t="s">
        <v>34</v>
      </c>
      <c r="AV47" s="10" t="s">
        <v>34</v>
      </c>
      <c r="AW47" s="10" t="s">
        <v>34</v>
      </c>
      <c r="AX47" s="10" t="s">
        <v>34</v>
      </c>
      <c r="AY47" s="10" t="s">
        <v>34</v>
      </c>
      <c r="AZ47" s="10" t="s">
        <v>34</v>
      </c>
      <c r="BA47" s="10" t="s">
        <v>34</v>
      </c>
      <c r="BB47" s="10" t="s">
        <v>34</v>
      </c>
      <c r="XEX47" s="6"/>
      <c r="XEY47" s="6"/>
      <c r="XEZ47" s="6"/>
      <c r="XFA47" s="6"/>
      <c r="XFB47" s="6"/>
      <c r="XFC47" s="6"/>
      <c r="XFD47" s="6"/>
    </row>
    <row r="48" spans="1:54 16378:16384" ht="12.75" customHeight="1" x14ac:dyDescent="0.25">
      <c r="A48" s="20"/>
      <c r="B48" s="37" t="s">
        <v>179</v>
      </c>
      <c r="C48" s="69"/>
      <c r="D48" s="10"/>
      <c r="E48" s="10"/>
      <c r="F48" s="10"/>
      <c r="G48" s="10" t="s">
        <v>34</v>
      </c>
      <c r="H48" s="10" t="s">
        <v>34</v>
      </c>
      <c r="I48" s="10" t="s">
        <v>34</v>
      </c>
      <c r="J48" s="10" t="s">
        <v>34</v>
      </c>
      <c r="K48" s="10" t="s">
        <v>34</v>
      </c>
      <c r="L48" s="10" t="s">
        <v>34</v>
      </c>
      <c r="M48" s="10" t="s">
        <v>34</v>
      </c>
      <c r="N48" s="10" t="s">
        <v>34</v>
      </c>
      <c r="O48" s="10" t="s">
        <v>34</v>
      </c>
      <c r="P48" s="10" t="s">
        <v>34</v>
      </c>
      <c r="Q48" s="10" t="s">
        <v>34</v>
      </c>
      <c r="R48" s="10" t="s">
        <v>34</v>
      </c>
      <c r="S48" s="10" t="s">
        <v>34</v>
      </c>
      <c r="T48" s="10" t="s">
        <v>34</v>
      </c>
      <c r="U48" s="10" t="s">
        <v>34</v>
      </c>
      <c r="V48" s="10" t="s">
        <v>34</v>
      </c>
      <c r="W48" s="10" t="s">
        <v>34</v>
      </c>
      <c r="X48" s="10" t="s">
        <v>34</v>
      </c>
      <c r="Y48" s="10" t="s">
        <v>34</v>
      </c>
      <c r="Z48" s="10" t="s">
        <v>34</v>
      </c>
      <c r="AA48" s="10" t="s">
        <v>34</v>
      </c>
      <c r="AB48" s="10" t="s">
        <v>34</v>
      </c>
      <c r="AC48" s="10" t="s">
        <v>34</v>
      </c>
      <c r="AD48" s="10" t="s">
        <v>34</v>
      </c>
      <c r="AE48" s="10" t="s">
        <v>34</v>
      </c>
      <c r="AF48" s="10" t="s">
        <v>34</v>
      </c>
      <c r="AG48" s="10" t="s">
        <v>34</v>
      </c>
      <c r="AH48" s="10" t="s">
        <v>34</v>
      </c>
      <c r="AI48" s="10" t="s">
        <v>34</v>
      </c>
      <c r="AJ48" s="10">
        <v>8</v>
      </c>
      <c r="AK48" s="10" t="s">
        <v>34</v>
      </c>
      <c r="AL48" s="10" t="s">
        <v>34</v>
      </c>
      <c r="AM48" s="10" t="s">
        <v>34</v>
      </c>
      <c r="AN48" s="10">
        <v>8</v>
      </c>
      <c r="AO48" s="10">
        <v>108</v>
      </c>
      <c r="AP48" s="10">
        <v>0</v>
      </c>
      <c r="AQ48" s="10">
        <v>83</v>
      </c>
      <c r="AR48" s="10">
        <v>58</v>
      </c>
      <c r="AS48" s="10">
        <v>34</v>
      </c>
      <c r="AT48" s="10">
        <v>34</v>
      </c>
      <c r="AU48" s="10">
        <v>95</v>
      </c>
      <c r="AV48" s="10">
        <v>304</v>
      </c>
      <c r="AW48" s="10">
        <v>96</v>
      </c>
      <c r="AX48" s="10">
        <v>114</v>
      </c>
      <c r="AY48" s="10">
        <v>633</v>
      </c>
      <c r="AZ48" s="10">
        <v>481</v>
      </c>
      <c r="BA48" s="10">
        <v>328</v>
      </c>
      <c r="BB48" s="11">
        <v>175</v>
      </c>
    </row>
    <row r="49" spans="1:54 16378:16384" s="79" customFormat="1" ht="16.5" customHeight="1" x14ac:dyDescent="0.25">
      <c r="B49" s="80" t="s">
        <v>106</v>
      </c>
      <c r="C49" s="81"/>
      <c r="D49" s="82"/>
      <c r="E49" s="82">
        <v>-2615</v>
      </c>
      <c r="F49" s="82">
        <v>-9672</v>
      </c>
      <c r="G49" s="82">
        <v>7057</v>
      </c>
      <c r="H49" s="82">
        <v>-3683</v>
      </c>
      <c r="I49" s="82">
        <v>6180</v>
      </c>
      <c r="J49" s="82">
        <v>4560</v>
      </c>
      <c r="K49" s="82">
        <v>8781</v>
      </c>
      <c r="L49" s="82">
        <v>5775</v>
      </c>
      <c r="M49" s="82">
        <v>-1089</v>
      </c>
      <c r="N49" s="82">
        <v>3821</v>
      </c>
      <c r="O49" s="82">
        <v>274</v>
      </c>
      <c r="P49" s="82">
        <v>5623</v>
      </c>
      <c r="Q49" s="82">
        <v>5623</v>
      </c>
      <c r="R49" s="82">
        <v>-516</v>
      </c>
      <c r="S49" s="82">
        <v>7597</v>
      </c>
      <c r="T49" s="82">
        <v>-4700</v>
      </c>
      <c r="U49" s="82">
        <v>-16765</v>
      </c>
      <c r="V49" s="82">
        <v>-16765</v>
      </c>
      <c r="W49" s="82">
        <v>-16466</v>
      </c>
      <c r="X49" s="82">
        <v>-12341</v>
      </c>
      <c r="Y49" s="82">
        <v>-1902</v>
      </c>
      <c r="Z49" s="82">
        <v>-27095</v>
      </c>
      <c r="AA49" s="82">
        <v>-27095</v>
      </c>
      <c r="AB49" s="82">
        <v>-18916</v>
      </c>
      <c r="AC49" s="82">
        <v>-1033</v>
      </c>
      <c r="AD49" s="82">
        <v>-3800</v>
      </c>
      <c r="AE49" s="82">
        <v>-50402</v>
      </c>
      <c r="AF49" s="82">
        <v>-50402</v>
      </c>
      <c r="AG49" s="82">
        <v>-16276</v>
      </c>
      <c r="AH49" s="82">
        <v>-11535</v>
      </c>
      <c r="AI49" s="82">
        <v>-19459</v>
      </c>
      <c r="AJ49" s="82">
        <v>-39460</v>
      </c>
      <c r="AK49" s="82">
        <v>-19009</v>
      </c>
      <c r="AL49" s="82">
        <v>-6549</v>
      </c>
      <c r="AM49" s="82">
        <v>-6208</v>
      </c>
      <c r="AN49" s="82">
        <v>-7694</v>
      </c>
      <c r="AO49" s="82">
        <v>64506</v>
      </c>
      <c r="AP49" s="82">
        <v>64506</v>
      </c>
      <c r="AQ49" s="82">
        <v>365</v>
      </c>
      <c r="AR49" s="82">
        <v>772</v>
      </c>
      <c r="AS49" s="82">
        <v>-5542</v>
      </c>
      <c r="AT49" s="82">
        <v>-251</v>
      </c>
      <c r="AU49" s="82">
        <v>-1129</v>
      </c>
      <c r="AV49" s="82">
        <v>-1047</v>
      </c>
      <c r="AW49" s="82">
        <v>141</v>
      </c>
      <c r="AX49" s="82">
        <v>-1180</v>
      </c>
      <c r="AY49" s="82">
        <v>3914</v>
      </c>
      <c r="AZ49" s="82">
        <v>0</v>
      </c>
      <c r="BA49" s="82">
        <v>0</v>
      </c>
      <c r="BB49" s="83">
        <v>0</v>
      </c>
      <c r="XEX49" s="6"/>
      <c r="XEY49" s="6"/>
      <c r="XEZ49" s="6"/>
      <c r="XFA49" s="6"/>
      <c r="XFB49" s="6"/>
      <c r="XFC49" s="6"/>
      <c r="XFD49" s="6"/>
    </row>
    <row r="50" spans="1:54 16378:16384" ht="12.75" customHeight="1" x14ac:dyDescent="0.25">
      <c r="A50" s="20"/>
      <c r="B50" s="37" t="s">
        <v>145</v>
      </c>
      <c r="C50" s="69"/>
      <c r="D50" s="10"/>
      <c r="E50" s="10" t="s">
        <v>34</v>
      </c>
      <c r="F50" s="10" t="s">
        <v>34</v>
      </c>
      <c r="G50" s="10" t="s">
        <v>34</v>
      </c>
      <c r="H50" s="10" t="s">
        <v>34</v>
      </c>
      <c r="I50" s="10" t="s">
        <v>34</v>
      </c>
      <c r="J50" s="10" t="s">
        <v>34</v>
      </c>
      <c r="K50" s="10" t="s">
        <v>34</v>
      </c>
      <c r="L50" s="10" t="s">
        <v>34</v>
      </c>
      <c r="M50" s="10" t="s">
        <v>34</v>
      </c>
      <c r="N50" s="10" t="s">
        <v>34</v>
      </c>
      <c r="O50" s="10" t="s">
        <v>34</v>
      </c>
      <c r="P50" s="10" t="s">
        <v>34</v>
      </c>
      <c r="Q50" s="10" t="s">
        <v>34</v>
      </c>
      <c r="R50" s="10" t="s">
        <v>34</v>
      </c>
      <c r="S50" s="10" t="s">
        <v>34</v>
      </c>
      <c r="T50" s="10" t="s">
        <v>34</v>
      </c>
      <c r="U50" s="10" t="s">
        <v>34</v>
      </c>
      <c r="V50" s="10" t="s">
        <v>34</v>
      </c>
      <c r="W50" s="10" t="s">
        <v>34</v>
      </c>
      <c r="X50" s="10" t="s">
        <v>34</v>
      </c>
      <c r="Y50" s="10" t="s">
        <v>34</v>
      </c>
      <c r="Z50" s="10" t="s">
        <v>34</v>
      </c>
      <c r="AA50" s="10" t="s">
        <v>34</v>
      </c>
      <c r="AB50" s="10" t="s">
        <v>34</v>
      </c>
      <c r="AC50" s="10" t="s">
        <v>34</v>
      </c>
      <c r="AD50" s="10" t="s">
        <v>34</v>
      </c>
      <c r="AE50" s="10" t="s">
        <v>34</v>
      </c>
      <c r="AF50" s="10" t="s">
        <v>34</v>
      </c>
      <c r="AG50" s="10" t="s">
        <v>34</v>
      </c>
      <c r="AH50" s="10" t="s">
        <v>34</v>
      </c>
      <c r="AI50" s="10" t="s">
        <v>34</v>
      </c>
      <c r="AJ50" s="10" t="s">
        <v>34</v>
      </c>
      <c r="AK50" s="10" t="s">
        <v>34</v>
      </c>
      <c r="AL50" s="10" t="s">
        <v>34</v>
      </c>
      <c r="AM50" s="10"/>
      <c r="AN50" s="10"/>
      <c r="AO50" s="10">
        <v>66761</v>
      </c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1"/>
    </row>
    <row r="51" spans="1:54 16378:16384" s="79" customFormat="1" ht="16.5" customHeight="1" x14ac:dyDescent="0.25">
      <c r="B51" s="80" t="s">
        <v>180</v>
      </c>
      <c r="C51" s="81"/>
      <c r="D51" s="82"/>
      <c r="E51" s="82" t="s">
        <v>34</v>
      </c>
      <c r="F51" s="82" t="s">
        <v>34</v>
      </c>
      <c r="G51" s="82" t="s">
        <v>34</v>
      </c>
      <c r="H51" s="82" t="s">
        <v>34</v>
      </c>
      <c r="I51" s="82" t="s">
        <v>34</v>
      </c>
      <c r="J51" s="82" t="s">
        <v>34</v>
      </c>
      <c r="K51" s="82" t="s">
        <v>34</v>
      </c>
      <c r="L51" s="82" t="s">
        <v>34</v>
      </c>
      <c r="M51" s="82" t="s">
        <v>34</v>
      </c>
      <c r="N51" s="82" t="s">
        <v>34</v>
      </c>
      <c r="O51" s="82" t="s">
        <v>34</v>
      </c>
      <c r="P51" s="82" t="s">
        <v>34</v>
      </c>
      <c r="Q51" s="82" t="s">
        <v>34</v>
      </c>
      <c r="R51" s="82" t="s">
        <v>34</v>
      </c>
      <c r="S51" s="82" t="s">
        <v>34</v>
      </c>
      <c r="T51" s="82" t="s">
        <v>34</v>
      </c>
      <c r="U51" s="82" t="s">
        <v>34</v>
      </c>
      <c r="V51" s="82" t="s">
        <v>34</v>
      </c>
      <c r="W51" s="82" t="s">
        <v>34</v>
      </c>
      <c r="X51" s="82" t="s">
        <v>34</v>
      </c>
      <c r="Y51" s="82" t="s">
        <v>34</v>
      </c>
      <c r="Z51" s="82">
        <v>-62927</v>
      </c>
      <c r="AA51" s="82">
        <v>-62927</v>
      </c>
      <c r="AB51" s="82" t="s">
        <v>34</v>
      </c>
      <c r="AC51" s="82" t="s">
        <v>34</v>
      </c>
      <c r="AD51" s="82">
        <v>-62927</v>
      </c>
      <c r="AE51" s="82">
        <v>-144350</v>
      </c>
      <c r="AF51" s="82">
        <v>-144350</v>
      </c>
      <c r="AG51" s="82">
        <v>-65411</v>
      </c>
      <c r="AH51" s="82">
        <v>-2541</v>
      </c>
      <c r="AI51" s="82">
        <v>-76398</v>
      </c>
      <c r="AJ51" s="82">
        <v>-213400</v>
      </c>
      <c r="AK51" s="82">
        <v>-7986</v>
      </c>
      <c r="AL51" s="82">
        <v>-151770</v>
      </c>
      <c r="AM51" s="82">
        <v>-10459</v>
      </c>
      <c r="AN51" s="82">
        <v>-75220</v>
      </c>
      <c r="AO51" s="82">
        <v>-126030</v>
      </c>
      <c r="AP51" s="82">
        <v>0</v>
      </c>
      <c r="AQ51" s="82">
        <v>-108617</v>
      </c>
      <c r="AR51" s="82">
        <v>-16449</v>
      </c>
      <c r="AS51" s="82">
        <v>-28347</v>
      </c>
      <c r="AT51" s="82">
        <v>-28347</v>
      </c>
      <c r="AU51" s="82">
        <v>-3533</v>
      </c>
      <c r="AV51" s="82">
        <v>-126771</v>
      </c>
      <c r="AW51" s="82">
        <v>-8833</v>
      </c>
      <c r="AX51" s="82">
        <v>-22499</v>
      </c>
      <c r="AY51" s="82">
        <v>280710</v>
      </c>
      <c r="AZ51" s="82">
        <v>289684</v>
      </c>
      <c r="BA51" s="82">
        <v>309997</v>
      </c>
      <c r="BB51" s="83">
        <v>285737</v>
      </c>
      <c r="XEX51" s="6"/>
      <c r="XEY51" s="6"/>
      <c r="XEZ51" s="6"/>
      <c r="XFA51" s="6"/>
      <c r="XFB51" s="6"/>
      <c r="XFC51" s="6"/>
      <c r="XFD51" s="6"/>
    </row>
    <row r="52" spans="1:54 16378:16384" ht="12.75" customHeight="1" x14ac:dyDescent="0.25">
      <c r="A52" s="20"/>
      <c r="B52" s="37" t="s">
        <v>194</v>
      </c>
      <c r="C52" s="69"/>
      <c r="D52" s="10"/>
      <c r="E52" s="10">
        <v>15272</v>
      </c>
      <c r="F52" s="10">
        <v>-52920</v>
      </c>
      <c r="G52" s="10">
        <v>68192</v>
      </c>
      <c r="H52" s="10">
        <v>15884</v>
      </c>
      <c r="I52" s="10">
        <v>61884</v>
      </c>
      <c r="J52" s="10">
        <v>-9576</v>
      </c>
      <c r="K52" s="10">
        <v>41320</v>
      </c>
      <c r="L52" s="10">
        <v>3032</v>
      </c>
      <c r="M52" s="10">
        <v>20897</v>
      </c>
      <c r="N52" s="10">
        <v>316</v>
      </c>
      <c r="O52" s="10">
        <v>17075</v>
      </c>
      <c r="P52" s="10">
        <v>15157</v>
      </c>
      <c r="Q52" s="10">
        <v>15157</v>
      </c>
      <c r="R52" s="10">
        <v>42217</v>
      </c>
      <c r="S52" s="10">
        <v>-13316</v>
      </c>
      <c r="T52" s="10">
        <v>-13156</v>
      </c>
      <c r="U52" s="10">
        <v>-134116</v>
      </c>
      <c r="V52" s="10">
        <v>-134116</v>
      </c>
      <c r="W52" s="10">
        <v>-115815</v>
      </c>
      <c r="X52" s="10">
        <v>-95122</v>
      </c>
      <c r="Y52" s="10">
        <v>-42130</v>
      </c>
      <c r="Z52" s="10">
        <v>-41485</v>
      </c>
      <c r="AA52" s="10">
        <v>-41485</v>
      </c>
      <c r="AB52" s="10">
        <v>24653</v>
      </c>
      <c r="AC52" s="10">
        <v>-13241</v>
      </c>
      <c r="AD52" s="10">
        <v>-46365</v>
      </c>
      <c r="AE52" s="10">
        <v>21411</v>
      </c>
      <c r="AF52" s="10">
        <v>21411</v>
      </c>
      <c r="AG52" s="10">
        <v>-14119</v>
      </c>
      <c r="AH52" s="10">
        <v>7877</v>
      </c>
      <c r="AI52" s="10">
        <v>-30590</v>
      </c>
      <c r="AJ52" s="10">
        <v>-178067</v>
      </c>
      <c r="AK52" s="10">
        <v>-23895</v>
      </c>
      <c r="AL52" s="10">
        <v>90190</v>
      </c>
      <c r="AM52" s="10">
        <v>-9360</v>
      </c>
      <c r="AN52" s="10">
        <v>-22587</v>
      </c>
      <c r="AO52" s="10">
        <v>-136734</v>
      </c>
      <c r="AP52" s="10">
        <v>108</v>
      </c>
      <c r="AQ52" s="10">
        <v>-132284</v>
      </c>
      <c r="AR52" s="10">
        <v>-102580</v>
      </c>
      <c r="AS52" s="10">
        <v>-55330</v>
      </c>
      <c r="AT52" s="10">
        <v>-59045</v>
      </c>
      <c r="AU52" s="10">
        <v>110242</v>
      </c>
      <c r="AV52" s="10">
        <v>-21636</v>
      </c>
      <c r="AW52" s="10">
        <v>11940</v>
      </c>
      <c r="AX52" s="10">
        <v>19493</v>
      </c>
      <c r="AY52" s="10">
        <v>303077</v>
      </c>
      <c r="AZ52" s="10">
        <v>148708</v>
      </c>
      <c r="BA52" s="10">
        <v>85364</v>
      </c>
      <c r="BB52" s="11">
        <v>31049</v>
      </c>
    </row>
    <row r="53" spans="1:54 16378:16384" s="79" customFormat="1" ht="16.5" customHeight="1" x14ac:dyDescent="0.25">
      <c r="B53" s="80" t="s">
        <v>141</v>
      </c>
      <c r="C53" s="81"/>
      <c r="D53" s="82"/>
      <c r="E53" s="82" t="s">
        <v>34</v>
      </c>
      <c r="F53" s="82" t="s">
        <v>34</v>
      </c>
      <c r="G53" s="82" t="s">
        <v>34</v>
      </c>
      <c r="H53" s="82" t="s">
        <v>34</v>
      </c>
      <c r="I53" s="82" t="s">
        <v>34</v>
      </c>
      <c r="J53" s="82" t="s">
        <v>34</v>
      </c>
      <c r="K53" s="82" t="s">
        <v>34</v>
      </c>
      <c r="L53" s="82" t="s">
        <v>34</v>
      </c>
      <c r="M53" s="82" t="s">
        <v>34</v>
      </c>
      <c r="N53" s="82" t="s">
        <v>34</v>
      </c>
      <c r="O53" s="82" t="s">
        <v>34</v>
      </c>
      <c r="P53" s="82" t="s">
        <v>34</v>
      </c>
      <c r="Q53" s="82" t="s">
        <v>34</v>
      </c>
      <c r="R53" s="82" t="s">
        <v>34</v>
      </c>
      <c r="S53" s="82" t="s">
        <v>34</v>
      </c>
      <c r="T53" s="82" t="s">
        <v>34</v>
      </c>
      <c r="U53" s="82" t="s">
        <v>34</v>
      </c>
      <c r="V53" s="82" t="s">
        <v>34</v>
      </c>
      <c r="W53" s="82" t="s">
        <v>34</v>
      </c>
      <c r="X53" s="82" t="s">
        <v>34</v>
      </c>
      <c r="Y53" s="82" t="s">
        <v>34</v>
      </c>
      <c r="Z53" s="82" t="s">
        <v>34</v>
      </c>
      <c r="AA53" s="82" t="s">
        <v>34</v>
      </c>
      <c r="AB53" s="82" t="s">
        <v>34</v>
      </c>
      <c r="AC53" s="82" t="s">
        <v>34</v>
      </c>
      <c r="AD53" s="82" t="s">
        <v>34</v>
      </c>
      <c r="AE53" s="82" t="s">
        <v>34</v>
      </c>
      <c r="AF53" s="82" t="s">
        <v>34</v>
      </c>
      <c r="AG53" s="82" t="s">
        <v>34</v>
      </c>
      <c r="AH53" s="82" t="s">
        <v>34</v>
      </c>
      <c r="AI53" s="82" t="s">
        <v>34</v>
      </c>
      <c r="AJ53" s="82" t="s">
        <v>34</v>
      </c>
      <c r="AK53" s="82" t="s">
        <v>34</v>
      </c>
      <c r="AL53" s="82" t="s">
        <v>34</v>
      </c>
      <c r="AM53" s="82" t="s">
        <v>34</v>
      </c>
      <c r="AN53" s="82" t="s">
        <v>34</v>
      </c>
      <c r="AO53" s="82">
        <v>0</v>
      </c>
      <c r="AP53" s="82">
        <v>0</v>
      </c>
      <c r="AQ53" s="82" t="s">
        <v>34</v>
      </c>
      <c r="AR53" s="82" t="s">
        <v>34</v>
      </c>
      <c r="AS53" s="82">
        <v>0</v>
      </c>
      <c r="AT53" s="82" t="s">
        <v>34</v>
      </c>
      <c r="AU53" s="82">
        <v>-9300</v>
      </c>
      <c r="AV53" s="82" t="s">
        <v>34</v>
      </c>
      <c r="AW53" s="82">
        <v>-9300</v>
      </c>
      <c r="AX53" s="82">
        <v>-9300</v>
      </c>
      <c r="AY53" s="82">
        <v>-10767</v>
      </c>
      <c r="AZ53" s="82" t="s">
        <v>34</v>
      </c>
      <c r="BA53" s="82" t="s">
        <v>34</v>
      </c>
      <c r="BB53" s="83" t="s">
        <v>34</v>
      </c>
      <c r="XEX53" s="6"/>
      <c r="XEY53" s="6"/>
      <c r="XEZ53" s="6"/>
      <c r="XFA53" s="6"/>
      <c r="XFB53" s="6"/>
      <c r="XFC53" s="6"/>
      <c r="XFD53" s="6"/>
    </row>
    <row r="54" spans="1:54 16378:16384" s="65" customFormat="1" ht="12.75" customHeight="1" x14ac:dyDescent="0.25">
      <c r="A54" s="63"/>
      <c r="B54" s="35" t="s">
        <v>181</v>
      </c>
      <c r="C54" s="64"/>
      <c r="D54" s="3"/>
      <c r="E54" s="3">
        <f t="shared" ref="E54:F54" si="4">SUM(E46:E53)</f>
        <v>393072</v>
      </c>
      <c r="F54" s="3">
        <f t="shared" si="4"/>
        <v>-64027</v>
      </c>
      <c r="G54" s="3">
        <f>SUM(G46:G53)</f>
        <v>457099</v>
      </c>
      <c r="H54" s="3">
        <f>SUM(H46:H53)</f>
        <v>394051</v>
      </c>
      <c r="I54" s="3">
        <f t="shared" ref="I54:N54" si="5">SUM(I48:I53)</f>
        <v>68064</v>
      </c>
      <c r="J54" s="3">
        <f>SUM(J48:J53)</f>
        <v>-5016</v>
      </c>
      <c r="K54" s="3">
        <f t="shared" si="5"/>
        <v>50101</v>
      </c>
      <c r="L54" s="3">
        <f t="shared" si="5"/>
        <v>8807</v>
      </c>
      <c r="M54" s="3">
        <f t="shared" si="5"/>
        <v>19808</v>
      </c>
      <c r="N54" s="3">
        <f t="shared" si="5"/>
        <v>4137</v>
      </c>
      <c r="O54" s="3">
        <f t="shared" ref="O54:Y54" si="6">SUM(O48:O53)</f>
        <v>17349</v>
      </c>
      <c r="P54" s="3">
        <f t="shared" si="6"/>
        <v>20780</v>
      </c>
      <c r="Q54" s="3">
        <f t="shared" si="6"/>
        <v>20780</v>
      </c>
      <c r="R54" s="3">
        <f t="shared" si="6"/>
        <v>41701</v>
      </c>
      <c r="S54" s="3">
        <f t="shared" si="6"/>
        <v>-5719</v>
      </c>
      <c r="T54" s="3">
        <f t="shared" si="6"/>
        <v>-17856</v>
      </c>
      <c r="U54" s="3">
        <f t="shared" si="6"/>
        <v>-150881</v>
      </c>
      <c r="V54" s="3">
        <f t="shared" si="6"/>
        <v>-150881</v>
      </c>
      <c r="W54" s="3">
        <f t="shared" si="6"/>
        <v>-132281</v>
      </c>
      <c r="X54" s="3">
        <f t="shared" si="6"/>
        <v>-107463</v>
      </c>
      <c r="Y54" s="3">
        <f t="shared" si="6"/>
        <v>-44032</v>
      </c>
      <c r="Z54" s="3">
        <v>-131507</v>
      </c>
      <c r="AA54" s="3">
        <v>-131507</v>
      </c>
      <c r="AB54" s="3">
        <v>5737</v>
      </c>
      <c r="AC54" s="3">
        <v>-14274</v>
      </c>
      <c r="AD54" s="3">
        <v>-113092</v>
      </c>
      <c r="AE54" s="3">
        <v>-173341</v>
      </c>
      <c r="AF54" s="3">
        <v>-173341</v>
      </c>
      <c r="AG54" s="3">
        <v>-95806</v>
      </c>
      <c r="AH54" s="3">
        <v>-6199</v>
      </c>
      <c r="AI54" s="3">
        <v>-126447</v>
      </c>
      <c r="AJ54" s="3">
        <v>-430919</v>
      </c>
      <c r="AK54" s="3">
        <v>-50890</v>
      </c>
      <c r="AL54" s="3">
        <v>-248509</v>
      </c>
      <c r="AM54" s="3">
        <v>-26027</v>
      </c>
      <c r="AN54" s="3">
        <v>-105493</v>
      </c>
      <c r="AO54" s="3">
        <v>-231134</v>
      </c>
      <c r="AP54" s="3">
        <v>-126030</v>
      </c>
      <c r="AQ54" s="3">
        <v>-175947</v>
      </c>
      <c r="AR54" s="3">
        <v>-74466</v>
      </c>
      <c r="AS54" s="3">
        <v>-71895</v>
      </c>
      <c r="AT54" s="3">
        <v>-70319</v>
      </c>
      <c r="AU54" s="3">
        <v>15323</v>
      </c>
      <c r="AV54" s="3">
        <v>-64698</v>
      </c>
      <c r="AW54" s="3">
        <v>-3203</v>
      </c>
      <c r="AX54" s="3">
        <v>-4072</v>
      </c>
      <c r="AY54" s="3">
        <v>587720</v>
      </c>
      <c r="AZ54" s="3">
        <v>438873</v>
      </c>
      <c r="BA54" s="3">
        <v>395689</v>
      </c>
      <c r="BB54" s="7">
        <v>316961</v>
      </c>
      <c r="XEX54" s="6"/>
      <c r="XEY54" s="6"/>
      <c r="XEZ54" s="6"/>
      <c r="XFA54" s="6"/>
      <c r="XFB54" s="6"/>
      <c r="XFC54" s="6"/>
      <c r="XFD54" s="6"/>
    </row>
    <row r="55" spans="1:54 16378:16384" s="88" customFormat="1" ht="16.5" customHeight="1" x14ac:dyDescent="0.25">
      <c r="B55" s="89" t="s">
        <v>182</v>
      </c>
      <c r="C55" s="90"/>
      <c r="D55" s="91"/>
      <c r="E55" s="91">
        <v>388622</v>
      </c>
      <c r="F55" s="91">
        <v>-43869</v>
      </c>
      <c r="G55" s="91">
        <v>432491</v>
      </c>
      <c r="H55" s="91">
        <v>389213</v>
      </c>
      <c r="I55" s="91">
        <v>27782</v>
      </c>
      <c r="J55" s="91">
        <v>15496</v>
      </c>
      <c r="K55" s="91">
        <v>9728</v>
      </c>
      <c r="L55" s="91">
        <v>9198</v>
      </c>
      <c r="M55" s="91">
        <v>15847</v>
      </c>
      <c r="N55" s="91">
        <v>-24416</v>
      </c>
      <c r="O55" s="91">
        <v>9099</v>
      </c>
      <c r="P55" s="91">
        <v>65951</v>
      </c>
      <c r="Q55" s="91">
        <v>65951</v>
      </c>
      <c r="R55" s="91">
        <v>43536</v>
      </c>
      <c r="S55" s="91">
        <v>707</v>
      </c>
      <c r="T55" s="91">
        <v>3185</v>
      </c>
      <c r="U55" s="91">
        <v>-18857</v>
      </c>
      <c r="V55" s="91">
        <v>-18857</v>
      </c>
      <c r="W55" s="91">
        <v>-14102</v>
      </c>
      <c r="X55" s="91">
        <v>-20940</v>
      </c>
      <c r="Y55" s="91">
        <v>-1092</v>
      </c>
      <c r="Z55" s="91">
        <v>-91527</v>
      </c>
      <c r="AA55" s="91">
        <v>-91527</v>
      </c>
      <c r="AB55" s="91">
        <v>8821</v>
      </c>
      <c r="AC55" s="91">
        <v>-14036</v>
      </c>
      <c r="AD55" s="91">
        <v>-79798</v>
      </c>
      <c r="AE55" s="91">
        <v>-1664</v>
      </c>
      <c r="AF55" s="91">
        <v>-1664</v>
      </c>
      <c r="AG55" s="91">
        <v>-60842</v>
      </c>
      <c r="AH55" s="91">
        <v>51823</v>
      </c>
      <c r="AI55" s="91">
        <v>-70599</v>
      </c>
      <c r="AJ55" s="91">
        <v>-19204</v>
      </c>
      <c r="AK55" s="91">
        <v>39924</v>
      </c>
      <c r="AL55" s="91">
        <v>-115388</v>
      </c>
      <c r="AM55" s="91">
        <v>109305</v>
      </c>
      <c r="AN55" s="91">
        <v>-53045</v>
      </c>
      <c r="AO55" s="91">
        <v>5452</v>
      </c>
      <c r="AP55" s="91">
        <v>0</v>
      </c>
      <c r="AQ55" s="91">
        <v>-7593</v>
      </c>
      <c r="AR55" s="91">
        <v>17570</v>
      </c>
      <c r="AS55" s="91">
        <v>9330</v>
      </c>
      <c r="AT55" s="91">
        <v>6570</v>
      </c>
      <c r="AU55" s="91">
        <v>41281</v>
      </c>
      <c r="AV55" s="91">
        <v>-145320</v>
      </c>
      <c r="AW55" s="91">
        <v>-649</v>
      </c>
      <c r="AX55" s="91">
        <v>-58858</v>
      </c>
      <c r="AY55" s="91">
        <v>110083</v>
      </c>
      <c r="AZ55" s="91">
        <v>235527</v>
      </c>
      <c r="BA55" s="91">
        <v>283226</v>
      </c>
      <c r="BB55" s="92">
        <v>264653</v>
      </c>
      <c r="XEX55" s="6"/>
      <c r="XEY55" s="6"/>
      <c r="XEZ55" s="6"/>
      <c r="XFA55" s="6"/>
      <c r="XFB55" s="6"/>
      <c r="XFC55" s="6"/>
      <c r="XFD55" s="6"/>
    </row>
    <row r="56" spans="1:54 16378:16384" s="65" customFormat="1" ht="12.75" customHeight="1" x14ac:dyDescent="0.25">
      <c r="A56" s="63"/>
      <c r="B56" s="35" t="s">
        <v>183</v>
      </c>
      <c r="C56" s="6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7"/>
      <c r="XEX56" s="6"/>
      <c r="XEY56" s="6"/>
      <c r="XEZ56" s="6"/>
      <c r="XFA56" s="6"/>
      <c r="XFB56" s="6"/>
      <c r="XFC56" s="6"/>
      <c r="XFD56" s="6"/>
    </row>
    <row r="57" spans="1:54 16378:16384" s="79" customFormat="1" ht="16.5" customHeight="1" x14ac:dyDescent="0.25">
      <c r="B57" s="80" t="s">
        <v>184</v>
      </c>
      <c r="C57" s="81"/>
      <c r="D57" s="82"/>
      <c r="E57" s="82">
        <v>99436</v>
      </c>
      <c r="F57" s="82">
        <v>531927</v>
      </c>
      <c r="G57" s="82">
        <v>99436</v>
      </c>
      <c r="H57" s="82">
        <v>142714</v>
      </c>
      <c r="I57" s="82">
        <v>114932</v>
      </c>
      <c r="J57" s="82">
        <v>99436</v>
      </c>
      <c r="K57" s="82">
        <v>89708</v>
      </c>
      <c r="L57" s="82">
        <v>90238</v>
      </c>
      <c r="M57" s="82">
        <v>74391</v>
      </c>
      <c r="N57" s="82">
        <v>98807</v>
      </c>
      <c r="O57" s="82">
        <v>89708</v>
      </c>
      <c r="P57" s="82">
        <v>23757</v>
      </c>
      <c r="Q57" s="82">
        <v>23757</v>
      </c>
      <c r="R57" s="82">
        <v>27649</v>
      </c>
      <c r="S57" s="82">
        <v>26942</v>
      </c>
      <c r="T57" s="82">
        <v>23757</v>
      </c>
      <c r="U57" s="82">
        <v>42614</v>
      </c>
      <c r="V57" s="82">
        <v>42614</v>
      </c>
      <c r="W57" s="82">
        <v>42614</v>
      </c>
      <c r="X57" s="82">
        <v>42614</v>
      </c>
      <c r="Y57" s="82">
        <v>42614</v>
      </c>
      <c r="Z57" s="82">
        <v>134141</v>
      </c>
      <c r="AA57" s="82">
        <v>134141</v>
      </c>
      <c r="AB57" s="82">
        <v>40307</v>
      </c>
      <c r="AC57" s="82">
        <v>54343</v>
      </c>
      <c r="AD57" s="82">
        <v>134141</v>
      </c>
      <c r="AE57" s="82">
        <v>135805</v>
      </c>
      <c r="AF57" s="82">
        <v>135805</v>
      </c>
      <c r="AG57" s="82">
        <v>117029</v>
      </c>
      <c r="AH57" s="82">
        <v>65206</v>
      </c>
      <c r="AI57" s="82">
        <v>135805</v>
      </c>
      <c r="AJ57" s="82">
        <v>155009</v>
      </c>
      <c r="AK57" s="82">
        <v>95881</v>
      </c>
      <c r="AL57" s="82">
        <v>211269</v>
      </c>
      <c r="AM57" s="82">
        <v>101964</v>
      </c>
      <c r="AN57" s="82">
        <v>155009</v>
      </c>
      <c r="AO57" s="82">
        <v>149557</v>
      </c>
      <c r="AP57" s="82">
        <v>0</v>
      </c>
      <c r="AQ57" s="82">
        <v>143844</v>
      </c>
      <c r="AR57" s="82">
        <v>143844</v>
      </c>
      <c r="AS57" s="82">
        <v>149557</v>
      </c>
      <c r="AT57" s="82">
        <v>143844</v>
      </c>
      <c r="AU57" s="82">
        <v>102563</v>
      </c>
      <c r="AV57" s="82">
        <v>247883</v>
      </c>
      <c r="AW57" s="82">
        <v>189025</v>
      </c>
      <c r="AX57" s="82">
        <v>247883</v>
      </c>
      <c r="AY57" s="82">
        <v>247883</v>
      </c>
      <c r="AZ57" s="82">
        <v>137800</v>
      </c>
      <c r="BA57" s="82">
        <v>137800</v>
      </c>
      <c r="BB57" s="83">
        <v>137800</v>
      </c>
      <c r="XEX57" s="6"/>
      <c r="XEY57" s="6"/>
      <c r="XEZ57" s="6"/>
      <c r="XFA57" s="6"/>
      <c r="XFB57" s="6"/>
      <c r="XFC57" s="6"/>
      <c r="XFD57" s="6"/>
    </row>
    <row r="58" spans="1:54 16378:16384" ht="12.75" customHeight="1" x14ac:dyDescent="0.25">
      <c r="A58" s="20"/>
      <c r="B58" s="37" t="s">
        <v>185</v>
      </c>
      <c r="C58" s="69"/>
      <c r="D58" s="10"/>
      <c r="E58" s="10">
        <v>488058</v>
      </c>
      <c r="F58" s="10">
        <v>488058</v>
      </c>
      <c r="G58" s="10">
        <v>531927</v>
      </c>
      <c r="H58" s="10">
        <v>531927</v>
      </c>
      <c r="I58" s="10">
        <v>142714</v>
      </c>
      <c r="J58" s="10">
        <v>114932</v>
      </c>
      <c r="K58" s="10">
        <v>99436</v>
      </c>
      <c r="L58" s="10">
        <v>99436</v>
      </c>
      <c r="M58" s="10">
        <v>90238</v>
      </c>
      <c r="N58" s="10">
        <v>74391</v>
      </c>
      <c r="O58" s="10">
        <v>98807</v>
      </c>
      <c r="P58" s="10">
        <v>89708</v>
      </c>
      <c r="Q58" s="10">
        <v>89708</v>
      </c>
      <c r="R58" s="10">
        <v>71185</v>
      </c>
      <c r="S58" s="10">
        <v>27649</v>
      </c>
      <c r="T58" s="10">
        <v>26942</v>
      </c>
      <c r="U58" s="10">
        <v>23757</v>
      </c>
      <c r="V58" s="10">
        <v>23757</v>
      </c>
      <c r="W58" s="10">
        <v>28512</v>
      </c>
      <c r="X58" s="10">
        <v>21674</v>
      </c>
      <c r="Y58" s="10">
        <v>41522</v>
      </c>
      <c r="Z58" s="10">
        <v>42614</v>
      </c>
      <c r="AA58" s="10">
        <v>42614</v>
      </c>
      <c r="AB58" s="10">
        <v>49128</v>
      </c>
      <c r="AC58" s="10">
        <v>40307</v>
      </c>
      <c r="AD58" s="10">
        <v>54343</v>
      </c>
      <c r="AE58" s="10">
        <v>134141</v>
      </c>
      <c r="AF58" s="10">
        <v>134141</v>
      </c>
      <c r="AG58" s="10">
        <v>56187</v>
      </c>
      <c r="AH58" s="10">
        <v>117029</v>
      </c>
      <c r="AI58" s="10">
        <v>65206</v>
      </c>
      <c r="AJ58" s="10">
        <v>135805</v>
      </c>
      <c r="AK58" s="10">
        <v>135805</v>
      </c>
      <c r="AL58" s="10">
        <v>95881</v>
      </c>
      <c r="AM58" s="10">
        <v>211269</v>
      </c>
      <c r="AN58" s="10">
        <v>101964</v>
      </c>
      <c r="AO58" s="10">
        <v>155009</v>
      </c>
      <c r="AP58" s="10">
        <v>4795</v>
      </c>
      <c r="AQ58" s="10">
        <v>136251</v>
      </c>
      <c r="AR58" s="10">
        <v>161414</v>
      </c>
      <c r="AS58" s="10">
        <v>158887</v>
      </c>
      <c r="AT58" s="10">
        <v>150414</v>
      </c>
      <c r="AU58" s="10">
        <v>143844</v>
      </c>
      <c r="AV58" s="10">
        <v>102563</v>
      </c>
      <c r="AW58" s="10">
        <v>188376</v>
      </c>
      <c r="AX58" s="10">
        <v>189025</v>
      </c>
      <c r="AY58" s="10">
        <v>137800</v>
      </c>
      <c r="AZ58" s="10">
        <v>373327</v>
      </c>
      <c r="BA58" s="10">
        <v>421026</v>
      </c>
      <c r="BB58" s="11">
        <v>402453</v>
      </c>
    </row>
    <row r="59" spans="1:54 16378:16384" s="88" customFormat="1" ht="16.5" customHeight="1" x14ac:dyDescent="0.25">
      <c r="B59" s="89" t="s">
        <v>182</v>
      </c>
      <c r="C59" s="90"/>
      <c r="D59" s="91"/>
      <c r="E59" s="91">
        <v>388622</v>
      </c>
      <c r="F59" s="91">
        <v>-43869</v>
      </c>
      <c r="G59" s="91">
        <v>432491</v>
      </c>
      <c r="H59" s="91">
        <v>389213</v>
      </c>
      <c r="I59" s="91">
        <v>27782</v>
      </c>
      <c r="J59" s="91">
        <v>15496</v>
      </c>
      <c r="K59" s="91">
        <v>9728</v>
      </c>
      <c r="L59" s="91">
        <v>9198</v>
      </c>
      <c r="M59" s="91">
        <v>15847</v>
      </c>
      <c r="N59" s="91">
        <v>-24416</v>
      </c>
      <c r="O59" s="91">
        <v>9099</v>
      </c>
      <c r="P59" s="91">
        <v>65951</v>
      </c>
      <c r="Q59" s="91">
        <v>65951</v>
      </c>
      <c r="R59" s="91">
        <v>43536</v>
      </c>
      <c r="S59" s="91">
        <v>707</v>
      </c>
      <c r="T59" s="91">
        <v>3185</v>
      </c>
      <c r="U59" s="91">
        <v>-18857</v>
      </c>
      <c r="V59" s="91">
        <v>-18857</v>
      </c>
      <c r="W59" s="91">
        <v>-14102</v>
      </c>
      <c r="X59" s="91">
        <v>-20940</v>
      </c>
      <c r="Y59" s="91">
        <v>-1092</v>
      </c>
      <c r="Z59" s="91">
        <v>-91527</v>
      </c>
      <c r="AA59" s="91">
        <v>-91527</v>
      </c>
      <c r="AB59" s="91">
        <v>8821</v>
      </c>
      <c r="AC59" s="91">
        <v>-14036</v>
      </c>
      <c r="AD59" s="91">
        <v>-79798</v>
      </c>
      <c r="AE59" s="91">
        <v>-1664</v>
      </c>
      <c r="AF59" s="91">
        <v>-1664</v>
      </c>
      <c r="AG59" s="91">
        <v>60842</v>
      </c>
      <c r="AH59" s="91">
        <v>51823</v>
      </c>
      <c r="AI59" s="91">
        <v>-70599</v>
      </c>
      <c r="AJ59" s="91">
        <v>-19204</v>
      </c>
      <c r="AK59" s="91">
        <v>39924</v>
      </c>
      <c r="AL59" s="91">
        <v>-115388</v>
      </c>
      <c r="AM59" s="91">
        <v>109305</v>
      </c>
      <c r="AN59" s="91">
        <v>-53045</v>
      </c>
      <c r="AO59" s="91">
        <v>5452</v>
      </c>
      <c r="AP59" s="91">
        <v>0</v>
      </c>
      <c r="AQ59" s="91">
        <v>-7593</v>
      </c>
      <c r="AR59" s="91">
        <v>17570</v>
      </c>
      <c r="AS59" s="91">
        <v>9330</v>
      </c>
      <c r="AT59" s="91">
        <v>6570</v>
      </c>
      <c r="AU59" s="91">
        <v>41281</v>
      </c>
      <c r="AV59" s="91">
        <v>-145320</v>
      </c>
      <c r="AW59" s="91">
        <v>-649</v>
      </c>
      <c r="AX59" s="91">
        <v>-58858</v>
      </c>
      <c r="AY59" s="91">
        <v>110083</v>
      </c>
      <c r="AZ59" s="91">
        <v>235527</v>
      </c>
      <c r="BA59" s="91">
        <v>283226</v>
      </c>
      <c r="BB59" s="92">
        <v>264653</v>
      </c>
      <c r="XEX59" s="6"/>
      <c r="XEY59" s="6"/>
      <c r="XEZ59" s="6"/>
      <c r="XFA59" s="6"/>
      <c r="XFB59" s="6"/>
      <c r="XFC59" s="6"/>
      <c r="XFD59" s="6"/>
    </row>
    <row r="60" spans="1:54 16378:16384" ht="6.6" customHeight="1" x14ac:dyDescent="0.25">
      <c r="A60" s="20"/>
      <c r="B60" s="7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62"/>
    </row>
    <row r="61" spans="1:54 16378:16384" s="5" customFormat="1" ht="16.5" customHeight="1" x14ac:dyDescent="0.25">
      <c r="B61" s="77"/>
      <c r="BB61" s="73"/>
      <c r="XEX61" s="6"/>
      <c r="XEY61" s="6"/>
      <c r="XEZ61" s="6"/>
      <c r="XFA61" s="6"/>
      <c r="XFB61" s="6"/>
      <c r="XFC61" s="6"/>
      <c r="XFD61" s="6"/>
    </row>
    <row r="62" spans="1:54 16378:16384" s="5" customFormat="1" ht="16.5" customHeight="1" x14ac:dyDescent="0.25">
      <c r="B62" s="77"/>
      <c r="BB62" s="73"/>
      <c r="XEX62" s="6"/>
      <c r="XEY62" s="6"/>
      <c r="XEZ62" s="6"/>
      <c r="XFA62" s="6"/>
      <c r="XFB62" s="6"/>
      <c r="XFC62" s="6"/>
      <c r="XFD62" s="6"/>
    </row>
    <row r="63" spans="1:54 16378:16384" s="5" customFormat="1" ht="16.5" customHeight="1" x14ac:dyDescent="0.25">
      <c r="B63" s="77"/>
      <c r="BB63" s="73"/>
      <c r="XEX63" s="6"/>
      <c r="XEY63" s="6"/>
      <c r="XEZ63" s="6"/>
      <c r="XFA63" s="6"/>
      <c r="XFB63" s="6"/>
      <c r="XFC63" s="6"/>
      <c r="XFD63" s="6"/>
    </row>
    <row r="64" spans="1:54 16378:16384" ht="12.75" customHeight="1" x14ac:dyDescent="0.25"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54 16378:16384" s="5" customFormat="1" ht="16.5" customHeight="1" x14ac:dyDescent="0.25">
      <c r="B65" s="77"/>
      <c r="BB65" s="73"/>
      <c r="XEX65" s="6"/>
      <c r="XEY65" s="6"/>
      <c r="XEZ65" s="6"/>
      <c r="XFA65" s="6"/>
      <c r="XFB65" s="6"/>
      <c r="XFC65" s="6"/>
      <c r="XFD65" s="6"/>
    </row>
    <row r="66" spans="2:54 16378:16384" s="5" customFormat="1" ht="16.5" customHeight="1" x14ac:dyDescent="0.25">
      <c r="B66" s="77"/>
      <c r="BB66" s="73"/>
      <c r="XEX66" s="6"/>
      <c r="XEY66" s="6"/>
      <c r="XEZ66" s="6"/>
      <c r="XFA66" s="6"/>
      <c r="XFB66" s="6"/>
      <c r="XFC66" s="6"/>
      <c r="XFD66" s="6"/>
    </row>
    <row r="67" spans="2:54 16378:16384" s="5" customFormat="1" ht="16.5" customHeight="1" x14ac:dyDescent="0.25">
      <c r="B67" s="77"/>
      <c r="BB67" s="73"/>
      <c r="XEX67" s="6"/>
      <c r="XEY67" s="6"/>
      <c r="XEZ67" s="6"/>
      <c r="XFA67" s="6"/>
      <c r="XFB67" s="6"/>
      <c r="XFC67" s="6"/>
      <c r="XFD67" s="6"/>
    </row>
    <row r="68" spans="2:54 16378:16384" ht="12.75" customHeight="1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54 16378:16384" s="5" customFormat="1" ht="16.5" customHeight="1" x14ac:dyDescent="0.25">
      <c r="B69" s="77"/>
      <c r="BB69" s="73"/>
      <c r="XEX69" s="6"/>
      <c r="XEY69" s="6"/>
      <c r="XEZ69" s="6"/>
      <c r="XFA69" s="6"/>
      <c r="XFB69" s="6"/>
      <c r="XFC69" s="6"/>
      <c r="XFD69" s="6"/>
    </row>
    <row r="70" spans="2:54 16378:16384" s="5" customFormat="1" ht="16.5" customHeight="1" x14ac:dyDescent="0.25">
      <c r="B70" s="77"/>
      <c r="BB70" s="73"/>
      <c r="XEX70" s="6"/>
      <c r="XEY70" s="6"/>
      <c r="XEZ70" s="6"/>
      <c r="XFA70" s="6"/>
      <c r="XFB70" s="6"/>
      <c r="XFC70" s="6"/>
      <c r="XFD70" s="6"/>
    </row>
    <row r="71" spans="2:54 16378:16384" s="5" customFormat="1" ht="16.5" customHeight="1" x14ac:dyDescent="0.25">
      <c r="B71" s="77"/>
      <c r="BB71" s="73"/>
      <c r="XEX71" s="6"/>
      <c r="XEY71" s="6"/>
      <c r="XEZ71" s="6"/>
      <c r="XFA71" s="6"/>
      <c r="XFB71" s="6"/>
      <c r="XFC71" s="6"/>
      <c r="XFD71" s="6"/>
    </row>
    <row r="72" spans="2:54 16378:16384" s="5" customFormat="1" ht="16.5" customHeight="1" x14ac:dyDescent="0.25">
      <c r="B72" s="77"/>
      <c r="BB72" s="73"/>
      <c r="XEX72" s="6"/>
      <c r="XEY72" s="6"/>
      <c r="XEZ72" s="6"/>
      <c r="XFA72" s="6"/>
      <c r="XFB72" s="6"/>
      <c r="XFC72" s="6"/>
      <c r="XFD72" s="6"/>
    </row>
    <row r="73" spans="2:54 16378:16384" s="5" customFormat="1" ht="16.5" customHeight="1" x14ac:dyDescent="0.25">
      <c r="B73" s="77"/>
      <c r="BB73" s="73"/>
    </row>
    <row r="74" spans="2:54 16378:16384" s="5" customFormat="1" ht="16.5" customHeight="1" x14ac:dyDescent="0.25">
      <c r="B74" s="77"/>
      <c r="BB74" s="73"/>
    </row>
    <row r="75" spans="2:54 16378:16384" ht="12.75" customHeight="1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2:54 16378:16384" s="5" customFormat="1" ht="27.95" customHeight="1" x14ac:dyDescent="0.25">
      <c r="B76" s="77"/>
      <c r="BB76" s="73"/>
    </row>
    <row r="77" spans="2:54 16378:16384" s="5" customFormat="1" ht="16.5" customHeight="1" x14ac:dyDescent="0.25">
      <c r="B77" s="77"/>
      <c r="BB77" s="73"/>
    </row>
    <row r="78" spans="2:54 16378:16384" s="5" customFormat="1" ht="16.5" customHeight="1" x14ac:dyDescent="0.25">
      <c r="B78" s="77"/>
      <c r="BB78" s="73"/>
    </row>
    <row r="79" spans="2:54 16378:16384" s="5" customFormat="1" ht="16.5" customHeight="1" x14ac:dyDescent="0.25">
      <c r="B79" s="77"/>
      <c r="BB79" s="73"/>
    </row>
    <row r="80" spans="2:54 16378:16384" s="5" customFormat="1" ht="16.5" customHeight="1" x14ac:dyDescent="0.25">
      <c r="B80" s="77"/>
      <c r="BB80" s="73"/>
    </row>
    <row r="81" spans="1:54" s="5" customFormat="1" ht="16.5" customHeight="1" x14ac:dyDescent="0.25">
      <c r="B81" s="77"/>
      <c r="BB81" s="73"/>
    </row>
    <row r="82" spans="1:54" s="5" customFormat="1" ht="16.5" customHeight="1" x14ac:dyDescent="0.25">
      <c r="B82" s="77"/>
      <c r="BB82" s="73"/>
    </row>
    <row r="83" spans="1:54" s="5" customFormat="1" ht="16.5" customHeight="1" x14ac:dyDescent="0.25">
      <c r="A83" s="6"/>
      <c r="B83" s="77"/>
      <c r="BB83" s="73"/>
    </row>
    <row r="84" spans="1:54" ht="12.75" customHeight="1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54" ht="15" customHeight="1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BB85" s="6"/>
    </row>
    <row r="86" spans="1:54" ht="25.5" customHeight="1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BB86" s="6"/>
    </row>
    <row r="87" spans="1:54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BB87" s="6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X34:AY34 AM34:AP34 AR34:AV3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94AF79-412F-4661-B26C-56D9FA3ED1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Cover</vt:lpstr>
      <vt:lpstr>Informações Operacionais </vt:lpstr>
      <vt:lpstr>Balanço Patrimonial </vt:lpstr>
      <vt:lpstr>DRE </vt:lpstr>
      <vt:lpstr>Fluxo de Caixa </vt:lpstr>
      <vt:lpstr>Cover!Area_de_impressao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Carvalho - PAR CORRETORA</dc:creator>
  <cp:lastModifiedBy>Rafaella Galesi</cp:lastModifiedBy>
  <dcterms:created xsi:type="dcterms:W3CDTF">2016-03-09T19:37:24Z</dcterms:created>
  <dcterms:modified xsi:type="dcterms:W3CDTF">2020-03-09T20:28:59Z</dcterms:modified>
</cp:coreProperties>
</file>